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/>
  </bookViews>
  <sheets>
    <sheet name="Estimate" sheetId="3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3" l="1"/>
  <c r="J35" i="3"/>
  <c r="F130" i="3" l="1"/>
  <c r="E130" i="3"/>
  <c r="D117" i="3"/>
  <c r="D77" i="3"/>
  <c r="F93" i="3" l="1"/>
  <c r="B32" i="3"/>
  <c r="E17" i="3"/>
  <c r="E15" i="3"/>
  <c r="E13" i="3"/>
  <c r="D119" i="3" s="1"/>
  <c r="H61" i="3"/>
  <c r="H59" i="3"/>
  <c r="B59" i="3"/>
  <c r="H57" i="3"/>
  <c r="H55" i="3"/>
  <c r="C16" i="3"/>
  <c r="D130" i="3" s="1"/>
  <c r="C15" i="3"/>
  <c r="C11" i="3"/>
  <c r="C7" i="3"/>
  <c r="D126" i="3" s="1"/>
  <c r="C14" i="3"/>
  <c r="D128" i="3" s="1"/>
  <c r="C13" i="3"/>
  <c r="C12" i="3"/>
  <c r="K30" i="3"/>
  <c r="K31" i="3"/>
  <c r="K33" i="3"/>
  <c r="K35" i="3"/>
  <c r="D10" i="3"/>
  <c r="D9" i="3"/>
  <c r="K39" i="3" s="1"/>
  <c r="K45" i="3"/>
  <c r="I36" i="3"/>
  <c r="H42" i="3"/>
  <c r="I47" i="3"/>
  <c r="H43" i="3"/>
  <c r="H36" i="3"/>
  <c r="F125" i="3" l="1"/>
  <c r="G125" i="3" s="1"/>
  <c r="D127" i="3"/>
  <c r="D122" i="3"/>
  <c r="D120" i="3"/>
  <c r="H64" i="3"/>
  <c r="E63" i="3"/>
  <c r="B49" i="3"/>
  <c r="H49" i="3"/>
  <c r="J41" i="3"/>
  <c r="B37" i="3"/>
  <c r="E35" i="3"/>
  <c r="E40" i="3"/>
  <c r="G38" i="3"/>
  <c r="F119" i="3"/>
  <c r="F126" i="3" l="1"/>
  <c r="F127" i="3"/>
  <c r="F128" i="3"/>
  <c r="G119" i="3"/>
  <c r="G122" i="3"/>
  <c r="J122" i="3" s="1"/>
  <c r="F120" i="3"/>
  <c r="G120" i="3"/>
  <c r="E117" i="3"/>
  <c r="G117" i="3" s="1"/>
  <c r="J117" i="3" s="1"/>
  <c r="F118" i="3"/>
  <c r="D118" i="3"/>
  <c r="E113" i="3"/>
  <c r="E112" i="3"/>
  <c r="F137" i="3"/>
  <c r="E136" i="3"/>
  <c r="E105" i="3"/>
  <c r="E104" i="3"/>
  <c r="E103" i="3"/>
  <c r="F105" i="3"/>
  <c r="F103" i="3"/>
  <c r="D105" i="3"/>
  <c r="G105" i="3" s="1"/>
  <c r="D104" i="3"/>
  <c r="D103" i="3"/>
  <c r="D102" i="3"/>
  <c r="E93" i="3"/>
  <c r="D93" i="3"/>
  <c r="F92" i="3"/>
  <c r="E92" i="3"/>
  <c r="D92" i="3"/>
  <c r="G92" i="3" s="1"/>
  <c r="E75" i="3"/>
  <c r="F75" i="3"/>
  <c r="E73" i="3"/>
  <c r="G126" i="3"/>
  <c r="E28" i="3"/>
  <c r="F135" i="3"/>
  <c r="F136" i="3"/>
  <c r="F138" i="3"/>
  <c r="E135" i="3"/>
  <c r="E137" i="3"/>
  <c r="E138" i="3"/>
  <c r="E139" i="3"/>
  <c r="E81" i="3"/>
  <c r="E80" i="3"/>
  <c r="F81" i="3"/>
  <c r="F80" i="3"/>
  <c r="F104" i="3"/>
  <c r="D88" i="3"/>
  <c r="D81" i="3"/>
  <c r="D80" i="3"/>
  <c r="D113" i="3"/>
  <c r="D112" i="3"/>
  <c r="F102" i="3"/>
  <c r="E102" i="3"/>
  <c r="F88" i="3"/>
  <c r="E88" i="3"/>
  <c r="E74" i="3"/>
  <c r="F74" i="3"/>
  <c r="F73" i="3"/>
  <c r="G93" i="3" l="1"/>
  <c r="G113" i="3"/>
  <c r="F140" i="3"/>
  <c r="G74" i="3"/>
  <c r="G104" i="3"/>
  <c r="G73" i="3"/>
  <c r="G103" i="3"/>
  <c r="G102" i="3"/>
  <c r="G112" i="3"/>
  <c r="G114" i="3" s="1"/>
  <c r="G116" i="3" s="1"/>
  <c r="J116" i="3" s="1"/>
  <c r="G94" i="3"/>
  <c r="J94" i="3" s="1"/>
  <c r="G127" i="3"/>
  <c r="E140" i="3"/>
  <c r="G80" i="3"/>
  <c r="G130" i="3"/>
  <c r="G81" i="3"/>
  <c r="G118" i="3"/>
  <c r="J118" i="3" s="1"/>
  <c r="G88" i="3"/>
  <c r="J88" i="3" s="1"/>
  <c r="G121" i="3"/>
  <c r="J121" i="3" s="1"/>
  <c r="G75" i="3"/>
  <c r="G76" i="3" s="1"/>
  <c r="G77" i="3" s="1"/>
  <c r="G142" i="3" s="1"/>
  <c r="J142" i="3" s="1"/>
  <c r="G128" i="3"/>
  <c r="G106" i="3"/>
  <c r="G110" i="3" s="1"/>
  <c r="J110" i="3" s="1"/>
  <c r="G115" i="3" l="1"/>
  <c r="J115" i="3" s="1"/>
  <c r="G141" i="3"/>
  <c r="J141" i="3" s="1"/>
  <c r="G129" i="3"/>
  <c r="J129" i="3" s="1"/>
  <c r="J77" i="3"/>
  <c r="J130" i="3"/>
  <c r="G131" i="3"/>
  <c r="G82" i="3"/>
  <c r="J82" i="3" s="1"/>
  <c r="J106" i="3"/>
  <c r="J131" i="3" l="1"/>
  <c r="G133" i="3"/>
  <c r="J133" i="3" s="1"/>
  <c r="J143" i="3" l="1"/>
</calcChain>
</file>

<file path=xl/sharedStrings.xml><?xml version="1.0" encoding="utf-8"?>
<sst xmlns="http://schemas.openxmlformats.org/spreadsheetml/2006/main" count="132" uniqueCount="81">
  <si>
    <t>Item of work</t>
  </si>
  <si>
    <t>Unit</t>
  </si>
  <si>
    <t>Sand</t>
  </si>
  <si>
    <t>Bajri</t>
  </si>
  <si>
    <t>Amount
(Rs.)</t>
  </si>
  <si>
    <t>Height/Depth
(m)</t>
  </si>
  <si>
    <t>Number</t>
  </si>
  <si>
    <t>Width       (m)</t>
  </si>
  <si>
    <t>Length          (m)</t>
  </si>
  <si>
    <t>Rate as per SOR 2022(Rs/Unit)</t>
  </si>
  <si>
    <t>Qty.</t>
  </si>
  <si>
    <t>Total Qty</t>
  </si>
  <si>
    <t>Particulars of typical section</t>
  </si>
  <si>
    <t>Cutting for pitching(C1)</t>
  </si>
  <si>
    <t>Cutting for pitching(C2)</t>
  </si>
  <si>
    <t>Providing and laying in position cement concrete of specified grade including curing but excluding the cost of centring and shuttering. All work upto plinth level with: 1:4:8 (1 cement: 4 coarse sand: 8 graded stone aggregate nominal size)</t>
  </si>
  <si>
    <t>FORM WORK</t>
  </si>
  <si>
    <t>Centering and shuttering including strutting, propping etc. and removal of form for:</t>
  </si>
  <si>
    <t>b. Walls (any thickness) including attached pilasters, buttresses, plinth and string courses etc.</t>
  </si>
  <si>
    <t>c. Suspended floors, roofs, landings, balconies and access platforms.</t>
  </si>
  <si>
    <t>d. Lintel, beams, plinth beams, girders, bressumers and cantilevers.</t>
  </si>
  <si>
    <t>e. Edges of slabs and breaks in floors and walla Above 20 cm wide.</t>
  </si>
  <si>
    <t>f. Under 20 cm wide</t>
  </si>
  <si>
    <t>CEMENT PLASTER (IN COARSE SAND)</t>
  </si>
  <si>
    <t>Height/Depth (m)</t>
  </si>
  <si>
    <t>Length       (m)</t>
  </si>
  <si>
    <t>Wheel Guard</t>
  </si>
  <si>
    <t>Slab</t>
  </si>
  <si>
    <t>Beam</t>
  </si>
  <si>
    <t>Providing and laying in position cement concrete of specified grade including curing but excluding the cost of centring and shuttering. All work upto plinth level with: 1:4:8 (1 cement: 4 coarse sand: 8 graded stone aggregate 40 mm nominal size)</t>
  </si>
  <si>
    <t>Supply of Stone boulder (nallah) nominal size 225mm ; (Qty vide item 9)</t>
  </si>
  <si>
    <t xml:space="preserve">Carriage of material avg. 40 km by mechanical Transport          </t>
  </si>
  <si>
    <t>b.Sand &amp; Bajri</t>
  </si>
  <si>
    <t>Disposal of Earth avg 2 Km by mechanical Transport (Qty vide no.1)</t>
  </si>
  <si>
    <t>Abutment</t>
  </si>
  <si>
    <t>Bed Width</t>
  </si>
  <si>
    <t>Top Width</t>
  </si>
  <si>
    <t>Bed Plate</t>
  </si>
  <si>
    <t>S.No</t>
  </si>
  <si>
    <t>a. Foundations, footings, bases of columns etc. for   mass concrete.</t>
  </si>
  <si>
    <t>12mm Cement plaster of mix 13.4.1   1:4(1  cement : 4 coarse sand)</t>
  </si>
  <si>
    <t>Wheel  Guard</t>
  </si>
  <si>
    <t>Dry stone pitching (any thickness) excluding cost of stones.                                                                 Slope Ramp</t>
  </si>
  <si>
    <t>Bed plates</t>
  </si>
  <si>
    <t xml:space="preserve">Width             (m)     </t>
  </si>
  <si>
    <t>m</t>
  </si>
  <si>
    <t>a.Stone boulder (Qty vide item no. 10)</t>
  </si>
  <si>
    <t>Top width for Channel</t>
  </si>
  <si>
    <t>Cocrete bed for Abutments</t>
  </si>
  <si>
    <t>Slope of Ramp</t>
  </si>
  <si>
    <t>Concrete bed for Channel</t>
  </si>
  <si>
    <t>kg</t>
  </si>
  <si>
    <t>Cutting for pitching(C3)</t>
  </si>
  <si>
    <t>Bed of Canal</t>
  </si>
  <si>
    <t>Reinforced cement concretee work in beams, suspended floors, roofs having slope upto 15˚ , landings, balconies, shelves, chajjas, lintels, bands, plain window sills, staircases and spiral stair cases upto five level including curing but excluding the cost of centring, shuttering, finishing and reinforcement with : 1:1½:3 (1 cement: 1½ coarse sand: 3 graded stone</t>
  </si>
  <si>
    <t>Steel reinforcement for R.C.Cwork including straightening cutting, bending, placing in position and binding all complete upto plinth level Thermo- Mechanically Treated bars of grade Fe-500D or more(Qty vide item no. 5)</t>
  </si>
  <si>
    <t>Inclined face of Abutment</t>
  </si>
  <si>
    <r>
      <rPr>
        <b/>
        <sz val="14"/>
        <color indexed="8"/>
        <rFont val="Times New Roman"/>
        <family val="1"/>
      </rPr>
      <t>S.No</t>
    </r>
    <r>
      <rPr>
        <sz val="14"/>
        <color indexed="8"/>
        <rFont val="Times New Roman"/>
        <family val="1"/>
      </rPr>
      <t>.</t>
    </r>
  </si>
  <si>
    <r>
      <t>Earth work in bulk excavation by mechanical means (hydraulic excavator) over areas (exceeding 30 cm in depth, 1.5 m in width as well as 10 m</t>
    </r>
    <r>
      <rPr>
        <vertAlign val="superscript"/>
        <sz val="14"/>
        <color indexed="8"/>
        <rFont val="Times New Roman"/>
        <family val="1"/>
      </rPr>
      <t>2</t>
    </r>
    <r>
      <rPr>
        <sz val="14"/>
        <color indexed="8"/>
        <rFont val="Times New Roman"/>
        <family val="1"/>
      </rPr>
      <t xml:space="preserve"> on plan) including disposal of excavated earth lead upto 50 m and lift upto 1.5 m as directed by Engineer in-charge. All kind of soil:</t>
    </r>
  </si>
  <si>
    <r>
      <t>m</t>
    </r>
    <r>
      <rPr>
        <vertAlign val="superscript"/>
        <sz val="14"/>
        <color theme="1"/>
        <rFont val="Times New Roman"/>
        <family val="1"/>
      </rPr>
      <t>2</t>
    </r>
  </si>
  <si>
    <r>
      <t>m</t>
    </r>
    <r>
      <rPr>
        <vertAlign val="superscript"/>
        <sz val="14"/>
        <color theme="1"/>
        <rFont val="Times New Roman"/>
        <family val="1"/>
      </rPr>
      <t>3</t>
    </r>
  </si>
  <si>
    <t>Providing and laying in position cement concrete of specified grade including curing but excluding the cost of centring and shuttering. All work upto plinth level with: 1:4:8 (1 cement: 4 coarse sand: 8 graded stone aggregate nominal size)                                                                Abutment</t>
  </si>
  <si>
    <t>Total Amount</t>
  </si>
  <si>
    <t>Mat Width under Abutment</t>
  </si>
  <si>
    <t>Excavation (C1-C1')</t>
  </si>
  <si>
    <t>Excavation (C2-C2')</t>
  </si>
  <si>
    <t>Excavation (C3)</t>
  </si>
  <si>
    <t xml:space="preserve">          Wheel Guard (1:1.5:3)</t>
  </si>
  <si>
    <t xml:space="preserve">           Slab (1:1.5:3)</t>
  </si>
  <si>
    <t xml:space="preserve">           Beam(1:1.5:3)</t>
  </si>
  <si>
    <t>Bed Plate (1:1.5:3)</t>
  </si>
  <si>
    <t>Width of culvert</t>
  </si>
  <si>
    <t>Horizontal Length of Ramp</t>
  </si>
  <si>
    <t>Slopeof ramp</t>
  </si>
  <si>
    <t>Thickness of pitching</t>
  </si>
  <si>
    <t>Thickness of concrete at slope</t>
  </si>
  <si>
    <t>Inclined face of Abutment (exposed)</t>
  </si>
  <si>
    <t xml:space="preserve">         Fig 2:- Typical Section (Side View)</t>
  </si>
  <si>
    <t xml:space="preserve">         Fig 1:- Typical Section (Elevation)</t>
  </si>
  <si>
    <t>Typical estimate for construction of T-Crossing/Culvert</t>
  </si>
  <si>
    <t>Length of span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</si>
</sst>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theme="5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vertAlign val="superscript"/>
      <sz val="14"/>
      <color indexed="8"/>
      <name val="Times New Roman"/>
      <family val="1"/>
    </font>
    <font>
      <vertAlign val="superscript"/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theme="1"/>
      <name val="Calibri"/>
      <family val="2"/>
    </font>
    <font>
      <b/>
      <sz val="20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9">
    <xf numFmtId="0" fontId="0" fillId="0" borderId="0" xfId="0"/>
    <xf numFmtId="0" fontId="4" fillId="5" borderId="9" xfId="0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left" vertical="top"/>
    </xf>
    <xf numFmtId="0" fontId="4" fillId="5" borderId="9" xfId="0" applyFont="1" applyFill="1" applyBorder="1" applyAlignment="1">
      <alignment vertical="top" wrapText="1"/>
    </xf>
    <xf numFmtId="9" fontId="4" fillId="0" borderId="6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5" fillId="4" borderId="0" xfId="0" applyFont="1" applyFill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7" fillId="2" borderId="9" xfId="0" applyFont="1" applyFill="1" applyBorder="1" applyAlignment="1">
      <alignment horizontal="center" vertical="top" wrapText="1"/>
    </xf>
    <xf numFmtId="0" fontId="5" fillId="6" borderId="9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7" fillId="2" borderId="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left" vertical="top" indent="26"/>
    </xf>
    <xf numFmtId="0" fontId="8" fillId="0" borderId="0" xfId="0" applyFont="1"/>
    <xf numFmtId="0" fontId="6" fillId="0" borderId="0" xfId="0" applyFont="1" applyAlignment="1">
      <alignment vertical="center"/>
    </xf>
    <xf numFmtId="0" fontId="11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/>
    </xf>
    <xf numFmtId="0" fontId="5" fillId="5" borderId="7" xfId="0" applyFont="1" applyFill="1" applyBorder="1" applyAlignment="1">
      <alignment horizontal="center" vertical="top"/>
    </xf>
    <xf numFmtId="0" fontId="5" fillId="5" borderId="7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6" fillId="0" borderId="10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vertical="top" wrapText="1"/>
    </xf>
    <xf numFmtId="0" fontId="6" fillId="7" borderId="0" xfId="0" applyFont="1" applyFill="1" applyAlignment="1">
      <alignment wrapText="1"/>
    </xf>
    <xf numFmtId="0" fontId="5" fillId="0" borderId="11" xfId="0" applyFont="1" applyBorder="1" applyAlignment="1">
      <alignment horizontal="right" vertical="top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1" fontId="6" fillId="0" borderId="0" xfId="0" applyNumberFormat="1" applyFont="1"/>
    <xf numFmtId="0" fontId="6" fillId="0" borderId="1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/>
    </xf>
    <xf numFmtId="0" fontId="6" fillId="0" borderId="6" xfId="0" applyFont="1" applyBorder="1"/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6" fillId="0" borderId="0" xfId="0" applyFont="1"/>
    <xf numFmtId="0" fontId="6" fillId="0" borderId="12" xfId="0" applyFont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/>
    <xf numFmtId="1" fontId="6" fillId="0" borderId="1" xfId="0" applyNumberFormat="1" applyFont="1" applyBorder="1" applyAlignment="1">
      <alignment horizontal="right"/>
    </xf>
    <xf numFmtId="0" fontId="6" fillId="7" borderId="0" xfId="0" applyFont="1" applyFill="1" applyAlignment="1">
      <alignment vertical="top" wrapText="1"/>
    </xf>
    <xf numFmtId="0" fontId="6" fillId="7" borderId="0" xfId="0" applyFont="1" applyFill="1"/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11" xfId="0" applyFont="1" applyBorder="1"/>
    <xf numFmtId="0" fontId="6" fillId="0" borderId="16" xfId="0" applyFont="1" applyBorder="1" applyAlignment="1">
      <alignment horizontal="right"/>
    </xf>
    <xf numFmtId="0" fontId="5" fillId="0" borderId="0" xfId="0" applyFont="1" applyAlignment="1">
      <alignment horizontal="right" wrapText="1"/>
    </xf>
    <xf numFmtId="1" fontId="5" fillId="0" borderId="1" xfId="0" applyNumberFormat="1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7" borderId="10" xfId="0" applyFont="1" applyFill="1" applyBorder="1" applyAlignment="1">
      <alignment wrapText="1"/>
    </xf>
    <xf numFmtId="16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5" xfId="0" applyFont="1" applyBorder="1"/>
    <xf numFmtId="0" fontId="6" fillId="0" borderId="2" xfId="0" applyFont="1" applyBorder="1" applyAlignment="1">
      <alignment horizontal="left" vertical="top" wrapText="1"/>
    </xf>
    <xf numFmtId="0" fontId="4" fillId="0" borderId="1" xfId="0" applyFont="1" applyBorder="1"/>
    <xf numFmtId="0" fontId="4" fillId="0" borderId="1" xfId="0" applyFont="1" applyBorder="1" applyAlignment="1">
      <alignment vertical="top" wrapText="1"/>
    </xf>
    <xf numFmtId="0" fontId="7" fillId="0" borderId="0" xfId="0" applyFont="1" applyAlignment="1">
      <alignment horizontal="left"/>
    </xf>
    <xf numFmtId="1" fontId="5" fillId="8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 indent="19"/>
    </xf>
    <xf numFmtId="0" fontId="7" fillId="0" borderId="0" xfId="0" applyFont="1" applyAlignment="1">
      <alignment horizontal="right" indent="26"/>
    </xf>
    <xf numFmtId="0" fontId="6" fillId="7" borderId="0" xfId="0" applyFont="1" applyFill="1" applyAlignment="1">
      <alignment horizontal="center" vertical="center"/>
    </xf>
    <xf numFmtId="0" fontId="6" fillId="0" borderId="2" xfId="0" applyFont="1" applyBorder="1"/>
    <xf numFmtId="9" fontId="4" fillId="0" borderId="14" xfId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9" fillId="0" borderId="9" xfId="0" applyFont="1" applyBorder="1" applyAlignment="1">
      <alignment horizontal="center"/>
    </xf>
    <xf numFmtId="0" fontId="6" fillId="0" borderId="2" xfId="0" applyFont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9" fontId="4" fillId="0" borderId="1" xfId="1" applyFont="1" applyBorder="1" applyAlignment="1">
      <alignment horizontal="center" vertical="center" wrapText="1"/>
    </xf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5" fillId="0" borderId="2" xfId="0" applyFont="1" applyBorder="1" applyAlignment="1">
      <alignment horizontal="right" vertical="top"/>
    </xf>
    <xf numFmtId="0" fontId="6" fillId="0" borderId="15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7" borderId="6" xfId="0" applyFont="1" applyFill="1" applyBorder="1" applyAlignment="1">
      <alignment wrapText="1"/>
    </xf>
    <xf numFmtId="0" fontId="6" fillId="0" borderId="11" xfId="0" applyFont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4" fillId="0" borderId="12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6" fillId="0" borderId="10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6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5" borderId="17" xfId="0" applyFont="1" applyFill="1" applyBorder="1" applyAlignment="1">
      <alignment horizontal="center" vertical="top" wrapText="1"/>
    </xf>
    <xf numFmtId="0" fontId="4" fillId="5" borderId="18" xfId="0" applyFont="1" applyFill="1" applyBorder="1" applyAlignment="1">
      <alignment horizontal="center" vertical="top" wrapText="1"/>
    </xf>
    <xf numFmtId="0" fontId="17" fillId="4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/>
    </xf>
    <xf numFmtId="0" fontId="6" fillId="0" borderId="11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/>
    </xf>
    <xf numFmtId="0" fontId="6" fillId="0" borderId="10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left" vertical="top"/>
    </xf>
    <xf numFmtId="0" fontId="6" fillId="0" borderId="1" xfId="0" applyFont="1" applyBorder="1" applyAlignment="1">
      <alignment horizontal="center"/>
    </xf>
    <xf numFmtId="0" fontId="6" fillId="0" borderId="12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9" borderId="0" xfId="0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2" borderId="17" xfId="0" applyFont="1" applyFill="1" applyBorder="1" applyAlignment="1">
      <alignment horizontal="center" vertical="top" wrapText="1"/>
    </xf>
    <xf numFmtId="0" fontId="7" fillId="2" borderId="18" xfId="0" applyFont="1" applyFill="1" applyBorder="1" applyAlignment="1">
      <alignment horizontal="center" vertical="top" wrapText="1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 wrapText="1"/>
    </xf>
    <xf numFmtId="0" fontId="4" fillId="8" borderId="1" xfId="0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8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17337</xdr:colOff>
      <xdr:row>30</xdr:row>
      <xdr:rowOff>26479</xdr:rowOff>
    </xdr:from>
    <xdr:to>
      <xdr:col>10</xdr:col>
      <xdr:colOff>13013</xdr:colOff>
      <xdr:row>34</xdr:row>
      <xdr:rowOff>212903</xdr:rowOff>
    </xdr:to>
    <xdr:grpSp>
      <xdr:nvGrpSpPr>
        <xdr:cNvPr id="119" name="Group 118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GrpSpPr/>
      </xdr:nvGrpSpPr>
      <xdr:grpSpPr>
        <a:xfrm>
          <a:off x="9582583" y="8344085"/>
          <a:ext cx="2410465" cy="1152339"/>
          <a:chOff x="1499346" y="8488584"/>
          <a:chExt cx="2405903" cy="1138924"/>
        </a:xfrm>
        <a:scene3d>
          <a:camera prst="orthographicFront">
            <a:rot lat="0" lon="10800000" rev="0"/>
          </a:camera>
          <a:lightRig rig="threePt" dir="t"/>
        </a:scene3d>
      </xdr:grpSpPr>
      <xdr:sp macro="" textlink="">
        <xdr:nvSpPr>
          <xdr:cNvPr id="120" name="Right Triangle 119">
            <a:extLst>
              <a:ext uri="{FF2B5EF4-FFF2-40B4-BE49-F238E27FC236}">
                <a16:creationId xmlns:a16="http://schemas.microsoft.com/office/drawing/2014/main" xmlns="" id="{00000000-0008-0000-0000-000078000000}"/>
              </a:ext>
            </a:extLst>
          </xdr:cNvPr>
          <xdr:cNvSpPr/>
        </xdr:nvSpPr>
        <xdr:spPr>
          <a:xfrm flipH="1">
            <a:off x="2131331" y="8772072"/>
            <a:ext cx="1770744" cy="835025"/>
          </a:xfrm>
          <a:prstGeom prst="rtTriangle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IN" sz="1100"/>
          </a:p>
        </xdr:txBody>
      </xdr:sp>
      <xdr:cxnSp macro="">
        <xdr:nvCxnSpPr>
          <xdr:cNvPr id="121" name="Straight Connector 120">
            <a:extLst>
              <a:ext uri="{FF2B5EF4-FFF2-40B4-BE49-F238E27FC236}">
                <a16:creationId xmlns:a16="http://schemas.microsoft.com/office/drawing/2014/main" xmlns="" id="{00000000-0008-0000-0000-000079000000}"/>
              </a:ext>
            </a:extLst>
          </xdr:cNvPr>
          <xdr:cNvCxnSpPr/>
        </xdr:nvCxnSpPr>
        <xdr:spPr bwMode="auto">
          <a:xfrm flipV="1">
            <a:off x="1499346" y="8488584"/>
            <a:ext cx="2404872" cy="1124712"/>
          </a:xfrm>
          <a:prstGeom prst="line">
            <a:avLst/>
          </a:prstGeom>
          <a:ln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23" name="Right Triangle 122">
            <a:extLst>
              <a:ext uri="{FF2B5EF4-FFF2-40B4-BE49-F238E27FC236}">
                <a16:creationId xmlns:a16="http://schemas.microsoft.com/office/drawing/2014/main" xmlns="" id="{00000000-0008-0000-0000-00007B000000}"/>
              </a:ext>
            </a:extLst>
          </xdr:cNvPr>
          <xdr:cNvSpPr/>
        </xdr:nvSpPr>
        <xdr:spPr>
          <a:xfrm flipH="1">
            <a:off x="2496911" y="8975611"/>
            <a:ext cx="1408338" cy="633299"/>
          </a:xfrm>
          <a:prstGeom prst="rtTriangle">
            <a:avLst/>
          </a:prstGeom>
          <a:blipFill>
            <a:blip xmlns:r="http://schemas.openxmlformats.org/officeDocument/2006/relationships" r:embed="rId2"/>
            <a:tile tx="0" ty="0" sx="100000" sy="100000" flip="none" algn="tl"/>
          </a:blip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IN" sz="1100"/>
          </a:p>
        </xdr:txBody>
      </xdr:sp>
      <xdr:sp macro="" textlink="">
        <xdr:nvSpPr>
          <xdr:cNvPr id="124" name="Right Triangle 123">
            <a:extLst>
              <a:ext uri="{FF2B5EF4-FFF2-40B4-BE49-F238E27FC236}">
                <a16:creationId xmlns:a16="http://schemas.microsoft.com/office/drawing/2014/main" xmlns="" id="{00000000-0008-0000-0000-00007C000000}"/>
              </a:ext>
            </a:extLst>
          </xdr:cNvPr>
          <xdr:cNvSpPr/>
        </xdr:nvSpPr>
        <xdr:spPr>
          <a:xfrm flipH="1">
            <a:off x="1501320" y="8516257"/>
            <a:ext cx="2390322" cy="1111251"/>
          </a:xfrm>
          <a:prstGeom prst="rtTriangle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IN" sz="1100"/>
          </a:p>
        </xdr:txBody>
      </xdr:sp>
    </xdr:grpSp>
    <xdr:clientData/>
  </xdr:twoCellAnchor>
  <xdr:twoCellAnchor>
    <xdr:from>
      <xdr:col>7</xdr:col>
      <xdr:colOff>160987</xdr:colOff>
      <xdr:row>33</xdr:row>
      <xdr:rowOff>67086</xdr:rowOff>
    </xdr:from>
    <xdr:to>
      <xdr:col>8</xdr:col>
      <xdr:colOff>2</xdr:colOff>
      <xdr:row>34</xdr:row>
      <xdr:rowOff>228073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xmlns="" id="{DC872FA9-9632-4B99-8CA9-3C20F1D72829}"/>
            </a:ext>
          </a:extLst>
        </xdr:cNvPr>
        <xdr:cNvSpPr/>
      </xdr:nvSpPr>
      <xdr:spPr>
        <a:xfrm>
          <a:off x="8881057" y="9109128"/>
          <a:ext cx="684191" cy="402466"/>
        </a:xfrm>
        <a:prstGeom prst="rect">
          <a:avLst/>
        </a:prstGeom>
        <a:pattFill prst="smConfetti">
          <a:fgClr>
            <a:schemeClr val="tx1"/>
          </a:fgClr>
          <a:bgClr>
            <a:schemeClr val="bg1"/>
          </a:bgClr>
        </a:pattFill>
        <a:ln>
          <a:solidFill>
            <a:schemeClr val="accent1">
              <a:shade val="50000"/>
              <a:alpha val="53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2</xdr:col>
      <xdr:colOff>200025</xdr:colOff>
      <xdr:row>59</xdr:row>
      <xdr:rowOff>95251</xdr:rowOff>
    </xdr:from>
    <xdr:to>
      <xdr:col>6</xdr:col>
      <xdr:colOff>523875</xdr:colOff>
      <xdr:row>61</xdr:row>
      <xdr:rowOff>19051</xdr:rowOff>
    </xdr:to>
    <xdr:sp macro="" textlink="">
      <xdr:nvSpPr>
        <xdr:cNvPr id="142" name="Rectangle 141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/>
      </xdr:nvSpPr>
      <xdr:spPr>
        <a:xfrm>
          <a:off x="5143500" y="15430501"/>
          <a:ext cx="3400425" cy="400050"/>
        </a:xfrm>
        <a:prstGeom prst="rect">
          <a:avLst/>
        </a:prstGeom>
        <a:pattFill prst="smConfetti">
          <a:fgClr>
            <a:schemeClr val="tx1"/>
          </a:fgClr>
          <a:bgClr>
            <a:schemeClr val="bg1"/>
          </a:bgClr>
        </a:pattFill>
        <a:ln>
          <a:solidFill>
            <a:schemeClr val="accent1">
              <a:shade val="50000"/>
              <a:alpha val="53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2</xdr:col>
      <xdr:colOff>200024</xdr:colOff>
      <xdr:row>55</xdr:row>
      <xdr:rowOff>95250</xdr:rowOff>
    </xdr:from>
    <xdr:to>
      <xdr:col>6</xdr:col>
      <xdr:colOff>533400</xdr:colOff>
      <xdr:row>57</xdr:row>
      <xdr:rowOff>28575</xdr:rowOff>
    </xdr:to>
    <xdr:sp macro="" textlink="">
      <xdr:nvSpPr>
        <xdr:cNvPr id="139" name="Rectangle 138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/>
      </xdr:nvSpPr>
      <xdr:spPr>
        <a:xfrm>
          <a:off x="5143499" y="14478000"/>
          <a:ext cx="3409951" cy="40957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25000"/>
          </a:blip>
          <a:srcRect/>
          <a:tile tx="0" ty="0" sx="100000" sy="100000" flip="none" algn="tl"/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2</xdr:col>
      <xdr:colOff>263338</xdr:colOff>
      <xdr:row>57</xdr:row>
      <xdr:rowOff>11906</xdr:rowOff>
    </xdr:from>
    <xdr:to>
      <xdr:col>6</xdr:col>
      <xdr:colOff>574806</xdr:colOff>
      <xdr:row>57</xdr:row>
      <xdr:rowOff>11906</xdr:rowOff>
    </xdr:to>
    <xdr:cxnSp macro="">
      <xdr:nvCxnSpPr>
        <xdr:cNvPr id="7929" name="Straight Connector 7928">
          <a:extLst>
            <a:ext uri="{FF2B5EF4-FFF2-40B4-BE49-F238E27FC236}">
              <a16:creationId xmlns:a16="http://schemas.microsoft.com/office/drawing/2014/main" xmlns="" id="{00000000-0008-0000-0000-0000F91E0000}"/>
            </a:ext>
          </a:extLst>
        </xdr:cNvPr>
        <xdr:cNvCxnSpPr/>
      </xdr:nvCxnSpPr>
      <xdr:spPr bwMode="auto">
        <a:xfrm>
          <a:off x="5204432" y="15406687"/>
          <a:ext cx="338328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3400425</xdr:colOff>
      <xdr:row>31</xdr:row>
      <xdr:rowOff>152400</xdr:rowOff>
    </xdr:from>
    <xdr:to>
      <xdr:col>8</xdr:col>
      <xdr:colOff>0</xdr:colOff>
      <xdr:row>33</xdr:row>
      <xdr:rowOff>66675</xdr:rowOff>
    </xdr:to>
    <xdr:sp macro="" textlink="">
      <xdr:nvSpPr>
        <xdr:cNvPr id="7868" name="Rectangle 7867">
          <a:extLst>
            <a:ext uri="{FF2B5EF4-FFF2-40B4-BE49-F238E27FC236}">
              <a16:creationId xmlns:a16="http://schemas.microsoft.com/office/drawing/2014/main" xmlns="" id="{00000000-0008-0000-0000-0000BC1E0000}"/>
            </a:ext>
          </a:extLst>
        </xdr:cNvPr>
        <xdr:cNvSpPr/>
      </xdr:nvSpPr>
      <xdr:spPr>
        <a:xfrm>
          <a:off x="3905250" y="8820150"/>
          <a:ext cx="5648325" cy="390525"/>
        </a:xfrm>
        <a:prstGeom prst="rect">
          <a:avLst/>
        </a:prstGeom>
        <a:blipFill>
          <a:blip xmlns:r="http://schemas.openxmlformats.org/officeDocument/2006/relationships" r:embed="rId3"/>
          <a:tile tx="0" ty="0" sx="100000" sy="100000" flip="none" algn="tl"/>
        </a:blip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</xdr:col>
      <xdr:colOff>3400425</xdr:colOff>
      <xdr:row>35</xdr:row>
      <xdr:rowOff>9525</xdr:rowOff>
    </xdr:from>
    <xdr:to>
      <xdr:col>1</xdr:col>
      <xdr:colOff>4105275</xdr:colOff>
      <xdr:row>46</xdr:row>
      <xdr:rowOff>104775</xdr:rowOff>
    </xdr:to>
    <xdr:sp macro="" textlink="">
      <xdr:nvSpPr>
        <xdr:cNvPr id="7863" name="Rectangle 7862">
          <a:extLst>
            <a:ext uri="{FF2B5EF4-FFF2-40B4-BE49-F238E27FC236}">
              <a16:creationId xmlns:a16="http://schemas.microsoft.com/office/drawing/2014/main" xmlns="" id="{00000000-0008-0000-0000-0000B71E0000}"/>
            </a:ext>
          </a:extLst>
        </xdr:cNvPr>
        <xdr:cNvSpPr/>
      </xdr:nvSpPr>
      <xdr:spPr>
        <a:xfrm>
          <a:off x="3905250" y="9629775"/>
          <a:ext cx="704850" cy="271462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25000"/>
          </a:blip>
          <a:srcRect/>
          <a:tile tx="0" ty="0" sx="100000" sy="100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</xdr:col>
      <xdr:colOff>4086225</xdr:colOff>
      <xdr:row>35</xdr:row>
      <xdr:rowOff>0</xdr:rowOff>
    </xdr:from>
    <xdr:to>
      <xdr:col>2</xdr:col>
      <xdr:colOff>619125</xdr:colOff>
      <xdr:row>46</xdr:row>
      <xdr:rowOff>104775</xdr:rowOff>
    </xdr:to>
    <xdr:sp macro="" textlink="">
      <xdr:nvSpPr>
        <xdr:cNvPr id="7864" name="Right Triangle 7863">
          <a:extLst>
            <a:ext uri="{FF2B5EF4-FFF2-40B4-BE49-F238E27FC236}">
              <a16:creationId xmlns:a16="http://schemas.microsoft.com/office/drawing/2014/main" xmlns="" id="{00000000-0008-0000-0000-0000B81E0000}"/>
            </a:ext>
          </a:extLst>
        </xdr:cNvPr>
        <xdr:cNvSpPr/>
      </xdr:nvSpPr>
      <xdr:spPr>
        <a:xfrm>
          <a:off x="4591050" y="9620250"/>
          <a:ext cx="971550" cy="2724150"/>
        </a:xfrm>
        <a:prstGeom prst="rtTriangle">
          <a:avLst/>
        </a:prstGeom>
        <a:blipFill dpi="0" rotWithShape="1">
          <a:blip xmlns:r="http://schemas.openxmlformats.org/officeDocument/2006/relationships" r:embed="rId1">
            <a:alphaModFix amt="25000"/>
          </a:blip>
          <a:srcRect/>
          <a:tile tx="0" ty="0" sx="100000" sy="100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7</xdr:col>
      <xdr:colOff>200024</xdr:colOff>
      <xdr:row>35</xdr:row>
      <xdr:rowOff>18982</xdr:rowOff>
    </xdr:from>
    <xdr:to>
      <xdr:col>8</xdr:col>
      <xdr:colOff>9524</xdr:colOff>
      <xdr:row>46</xdr:row>
      <xdr:rowOff>95250</xdr:rowOff>
    </xdr:to>
    <xdr:sp macro="" textlink="">
      <xdr:nvSpPr>
        <xdr:cNvPr id="130" name="Rectangle 129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/>
      </xdr:nvSpPr>
      <xdr:spPr>
        <a:xfrm>
          <a:off x="8905874" y="9639232"/>
          <a:ext cx="657225" cy="2695643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25000"/>
          </a:blip>
          <a:srcRect/>
          <a:tile tx="0" ty="0" sx="100000" sy="100000" flip="none" algn="tl"/>
        </a:blipFill>
        <a:ln>
          <a:noFill/>
        </a:ln>
        <a:scene3d>
          <a:camera prst="orthographicFront">
            <a:rot lat="0" lon="10800000" rev="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</xdr:col>
      <xdr:colOff>997856</xdr:colOff>
      <xdr:row>30</xdr:row>
      <xdr:rowOff>72571</xdr:rowOff>
    </xdr:from>
    <xdr:to>
      <xdr:col>1</xdr:col>
      <xdr:colOff>3388178</xdr:colOff>
      <xdr:row>34</xdr:row>
      <xdr:rowOff>231322</xdr:rowOff>
    </xdr:to>
    <xdr:sp macro="" textlink="">
      <xdr:nvSpPr>
        <xdr:cNvPr id="116" name="Right Triangle 115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/>
      </xdr:nvSpPr>
      <xdr:spPr>
        <a:xfrm flipH="1">
          <a:off x="1501320" y="8554357"/>
          <a:ext cx="2390322" cy="1120322"/>
        </a:xfrm>
        <a:prstGeom prst="rtTriangl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</xdr:col>
      <xdr:colOff>4082143</xdr:colOff>
      <xdr:row>33</xdr:row>
      <xdr:rowOff>108857</xdr:rowOff>
    </xdr:from>
    <xdr:to>
      <xdr:col>1</xdr:col>
      <xdr:colOff>4082143</xdr:colOff>
      <xdr:row>34</xdr:row>
      <xdr:rowOff>244929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CxnSpPr/>
      </xdr:nvCxnSpPr>
      <xdr:spPr bwMode="auto">
        <a:xfrm>
          <a:off x="4449536" y="5293178"/>
          <a:ext cx="0" cy="394608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3123639</xdr:colOff>
      <xdr:row>46</xdr:row>
      <xdr:rowOff>112059</xdr:rowOff>
    </xdr:from>
    <xdr:to>
      <xdr:col>3</xdr:col>
      <xdr:colOff>56029</xdr:colOff>
      <xdr:row>46</xdr:row>
      <xdr:rowOff>112059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CxnSpPr/>
      </xdr:nvCxnSpPr>
      <xdr:spPr bwMode="auto">
        <a:xfrm>
          <a:off x="3627904" y="13166912"/>
          <a:ext cx="217114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826434</xdr:colOff>
      <xdr:row>29</xdr:row>
      <xdr:rowOff>13608</xdr:rowOff>
    </xdr:from>
    <xdr:to>
      <xdr:col>7</xdr:col>
      <xdr:colOff>843642</xdr:colOff>
      <xdr:row>46</xdr:row>
      <xdr:rowOff>98051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CxnSpPr/>
      </xdr:nvCxnSpPr>
      <xdr:spPr bwMode="auto">
        <a:xfrm flipH="1">
          <a:off x="9525000" y="9020336"/>
          <a:ext cx="17208" cy="4132568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176893</xdr:colOff>
      <xdr:row>33</xdr:row>
      <xdr:rowOff>108857</xdr:rowOff>
    </xdr:from>
    <xdr:to>
      <xdr:col>7</xdr:col>
      <xdr:colOff>176893</xdr:colOff>
      <xdr:row>34</xdr:row>
      <xdr:rowOff>244929</xdr:rowOff>
    </xdr:to>
    <xdr:cxnSp macro="">
      <xdr:nvCxnSpPr>
        <xdr:cNvPr id="7839" name="Straight Connector 7838">
          <a:extLst>
            <a:ext uri="{FF2B5EF4-FFF2-40B4-BE49-F238E27FC236}">
              <a16:creationId xmlns:a16="http://schemas.microsoft.com/office/drawing/2014/main" xmlns="" id="{00000000-0008-0000-0000-00009F1E0000}"/>
            </a:ext>
          </a:extLst>
        </xdr:cNvPr>
        <xdr:cNvCxnSpPr/>
      </xdr:nvCxnSpPr>
      <xdr:spPr bwMode="auto">
        <a:xfrm>
          <a:off x="8654143" y="5293178"/>
          <a:ext cx="0" cy="394608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294154</xdr:colOff>
      <xdr:row>42</xdr:row>
      <xdr:rowOff>98051</xdr:rowOff>
    </xdr:from>
    <xdr:to>
      <xdr:col>6</xdr:col>
      <xdr:colOff>280147</xdr:colOff>
      <xdr:row>42</xdr:row>
      <xdr:rowOff>98051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 bwMode="auto">
        <a:xfrm>
          <a:off x="5238750" y="12200404"/>
          <a:ext cx="3053603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3119435</xdr:colOff>
      <xdr:row>46</xdr:row>
      <xdr:rowOff>95250</xdr:rowOff>
    </xdr:from>
    <xdr:to>
      <xdr:col>1</xdr:col>
      <xdr:colOff>3119437</xdr:colOff>
      <xdr:row>46</xdr:row>
      <xdr:rowOff>226218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 bwMode="auto">
        <a:xfrm>
          <a:off x="3619498" y="12870656"/>
          <a:ext cx="2" cy="130968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219680</xdr:colOff>
      <xdr:row>67</xdr:row>
      <xdr:rowOff>8871</xdr:rowOff>
    </xdr:from>
    <xdr:to>
      <xdr:col>6</xdr:col>
      <xdr:colOff>530178</xdr:colOff>
      <xdr:row>67</xdr:row>
      <xdr:rowOff>9806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 bwMode="auto">
        <a:xfrm>
          <a:off x="5160774" y="17784902"/>
          <a:ext cx="3382310" cy="935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532280</xdr:colOff>
      <xdr:row>27</xdr:row>
      <xdr:rowOff>126066</xdr:rowOff>
    </xdr:from>
    <xdr:to>
      <xdr:col>8</xdr:col>
      <xdr:colOff>434228</xdr:colOff>
      <xdr:row>29</xdr:row>
      <xdr:rowOff>196102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CxnSpPr/>
      </xdr:nvCxnSpPr>
      <xdr:spPr bwMode="auto">
        <a:xfrm flipH="1">
          <a:off x="9230846" y="8656544"/>
          <a:ext cx="756397" cy="5462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3366361</xdr:colOff>
      <xdr:row>31</xdr:row>
      <xdr:rowOff>150580</xdr:rowOff>
    </xdr:from>
    <xdr:to>
      <xdr:col>7</xdr:col>
      <xdr:colOff>826434</xdr:colOff>
      <xdr:row>31</xdr:row>
      <xdr:rowOff>150580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 bwMode="auto">
        <a:xfrm flipV="1">
          <a:off x="3866424" y="8627830"/>
          <a:ext cx="566347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518271</xdr:colOff>
      <xdr:row>46</xdr:row>
      <xdr:rowOff>98051</xdr:rowOff>
    </xdr:from>
    <xdr:to>
      <xdr:col>5</xdr:col>
      <xdr:colOff>518271</xdr:colOff>
      <xdr:row>47</xdr:row>
      <xdr:rowOff>15374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CxnSpPr/>
      </xdr:nvCxnSpPr>
      <xdr:spPr bwMode="auto">
        <a:xfrm>
          <a:off x="7781084" y="12873457"/>
          <a:ext cx="0" cy="155448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4078771</xdr:colOff>
      <xdr:row>34</xdr:row>
      <xdr:rowOff>209200</xdr:rowOff>
    </xdr:from>
    <xdr:to>
      <xdr:col>2</xdr:col>
      <xdr:colOff>607218</xdr:colOff>
      <xdr:row>46</xdr:row>
      <xdr:rowOff>95250</xdr:rowOff>
    </xdr:to>
    <xdr:cxnSp macro="">
      <xdr:nvCxnSpPr>
        <xdr:cNvPr id="7833" name="Straight Connector 7832">
          <a:extLst>
            <a:ext uri="{FF2B5EF4-FFF2-40B4-BE49-F238E27FC236}">
              <a16:creationId xmlns:a16="http://schemas.microsoft.com/office/drawing/2014/main" xmlns="" id="{00000000-0008-0000-0000-0000991E0000}"/>
            </a:ext>
          </a:extLst>
        </xdr:cNvPr>
        <xdr:cNvCxnSpPr/>
      </xdr:nvCxnSpPr>
      <xdr:spPr bwMode="auto">
        <a:xfrm>
          <a:off x="4578834" y="10127106"/>
          <a:ext cx="969478" cy="274355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46</xdr:row>
      <xdr:rowOff>107155</xdr:rowOff>
    </xdr:from>
    <xdr:to>
      <xdr:col>3</xdr:col>
      <xdr:colOff>47624</xdr:colOff>
      <xdr:row>47</xdr:row>
      <xdr:rowOff>23813</xdr:rowOff>
    </xdr:to>
    <xdr:cxnSp macro="">
      <xdr:nvCxnSpPr>
        <xdr:cNvPr id="7842" name="Straight Connector 7841">
          <a:extLst>
            <a:ext uri="{FF2B5EF4-FFF2-40B4-BE49-F238E27FC236}">
              <a16:creationId xmlns:a16="http://schemas.microsoft.com/office/drawing/2014/main" xmlns="" id="{00000000-0008-0000-0000-0000A21E0000}"/>
            </a:ext>
          </a:extLst>
        </xdr:cNvPr>
        <xdr:cNvCxnSpPr/>
      </xdr:nvCxnSpPr>
      <xdr:spPr bwMode="auto">
        <a:xfrm flipV="1">
          <a:off x="5786437" y="12882561"/>
          <a:ext cx="0" cy="154783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379565</xdr:colOff>
      <xdr:row>46</xdr:row>
      <xdr:rowOff>84043</xdr:rowOff>
    </xdr:from>
    <xdr:to>
      <xdr:col>8</xdr:col>
      <xdr:colOff>380999</xdr:colOff>
      <xdr:row>47</xdr:row>
      <xdr:rowOff>0</xdr:rowOff>
    </xdr:to>
    <xdr:cxnSp macro="">
      <xdr:nvCxnSpPr>
        <xdr:cNvPr id="7843" name="Straight Connector 7842">
          <a:extLst>
            <a:ext uri="{FF2B5EF4-FFF2-40B4-BE49-F238E27FC236}">
              <a16:creationId xmlns:a16="http://schemas.microsoft.com/office/drawing/2014/main" xmlns="" id="{00000000-0008-0000-0000-0000A31E0000}"/>
            </a:ext>
          </a:extLst>
        </xdr:cNvPr>
        <xdr:cNvCxnSpPr/>
      </xdr:nvCxnSpPr>
      <xdr:spPr bwMode="auto">
        <a:xfrm flipH="1" flipV="1">
          <a:off x="9928378" y="12859449"/>
          <a:ext cx="1434" cy="154082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322169</xdr:colOff>
      <xdr:row>29</xdr:row>
      <xdr:rowOff>182096</xdr:rowOff>
    </xdr:from>
    <xdr:to>
      <xdr:col>8</xdr:col>
      <xdr:colOff>308161</xdr:colOff>
      <xdr:row>32</xdr:row>
      <xdr:rowOff>196103</xdr:rowOff>
    </xdr:to>
    <xdr:cxnSp macro="">
      <xdr:nvCxnSpPr>
        <xdr:cNvPr id="47" name="Straight Arrow Connector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CxnSpPr/>
      </xdr:nvCxnSpPr>
      <xdr:spPr bwMode="auto">
        <a:xfrm flipH="1">
          <a:off x="9020735" y="9188824"/>
          <a:ext cx="840441" cy="72838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416579</xdr:colOff>
      <xdr:row>98</xdr:row>
      <xdr:rowOff>52387</xdr:rowOff>
    </xdr:from>
    <xdr:ext cx="65" cy="172227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/>
      </xdr:nvSpPr>
      <xdr:spPr>
        <a:xfrm>
          <a:off x="12168748" y="2190385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420222</xdr:colOff>
      <xdr:row>28</xdr:row>
      <xdr:rowOff>112051</xdr:rowOff>
    </xdr:from>
    <xdr:to>
      <xdr:col>8</xdr:col>
      <xdr:colOff>394632</xdr:colOff>
      <xdr:row>31</xdr:row>
      <xdr:rowOff>84045</xdr:rowOff>
    </xdr:to>
    <xdr:cxnSp macro="">
      <xdr:nvCxnSpPr>
        <xdr:cNvPr id="7832" name="Straight Arrow Connector 7831">
          <a:extLst>
            <a:ext uri="{FF2B5EF4-FFF2-40B4-BE49-F238E27FC236}">
              <a16:creationId xmlns:a16="http://schemas.microsoft.com/office/drawing/2014/main" xmlns="" id="{00000000-0008-0000-0000-0000981E0000}"/>
            </a:ext>
          </a:extLst>
        </xdr:cNvPr>
        <xdr:cNvCxnSpPr/>
      </xdr:nvCxnSpPr>
      <xdr:spPr bwMode="auto">
        <a:xfrm flipH="1">
          <a:off x="9118788" y="8880654"/>
          <a:ext cx="828859" cy="68636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297656</xdr:colOff>
      <xdr:row>34</xdr:row>
      <xdr:rowOff>230421</xdr:rowOff>
    </xdr:from>
    <xdr:to>
      <xdr:col>7</xdr:col>
      <xdr:colOff>117663</xdr:colOff>
      <xdr:row>41</xdr:row>
      <xdr:rowOff>71437</xdr:rowOff>
    </xdr:to>
    <xdr:cxnSp macro="">
      <xdr:nvCxnSpPr>
        <xdr:cNvPr id="7904" name="Straight Arrow Connector 7903">
          <a:extLst>
            <a:ext uri="{FF2B5EF4-FFF2-40B4-BE49-F238E27FC236}">
              <a16:creationId xmlns:a16="http://schemas.microsoft.com/office/drawing/2014/main" xmlns="" id="{00000000-0008-0000-0000-0000E01E0000}"/>
            </a:ext>
          </a:extLst>
        </xdr:cNvPr>
        <xdr:cNvCxnSpPr/>
      </xdr:nvCxnSpPr>
      <xdr:spPr bwMode="auto">
        <a:xfrm flipV="1">
          <a:off x="8310562" y="10148327"/>
          <a:ext cx="510570" cy="150789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217814</xdr:colOff>
      <xdr:row>55</xdr:row>
      <xdr:rowOff>72138</xdr:rowOff>
    </xdr:from>
    <xdr:to>
      <xdr:col>6</xdr:col>
      <xdr:colOff>529282</xdr:colOff>
      <xdr:row>55</xdr:row>
      <xdr:rowOff>72138</xdr:rowOff>
    </xdr:to>
    <xdr:cxnSp macro="">
      <xdr:nvCxnSpPr>
        <xdr:cNvPr id="7944" name="Straight Connector 7943">
          <a:extLst>
            <a:ext uri="{FF2B5EF4-FFF2-40B4-BE49-F238E27FC236}">
              <a16:creationId xmlns:a16="http://schemas.microsoft.com/office/drawing/2014/main" xmlns="" id="{00000000-0008-0000-0000-0000081F0000}"/>
            </a:ext>
          </a:extLst>
        </xdr:cNvPr>
        <xdr:cNvCxnSpPr/>
      </xdr:nvCxnSpPr>
      <xdr:spPr bwMode="auto">
        <a:xfrm flipV="1">
          <a:off x="5158908" y="14990669"/>
          <a:ext cx="338328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3155155</xdr:colOff>
      <xdr:row>47</xdr:row>
      <xdr:rowOff>0</xdr:rowOff>
    </xdr:from>
    <xdr:to>
      <xdr:col>3</xdr:col>
      <xdr:colOff>23812</xdr:colOff>
      <xdr:row>47</xdr:row>
      <xdr:rowOff>0</xdr:rowOff>
    </xdr:to>
    <xdr:cxnSp macro="">
      <xdr:nvCxnSpPr>
        <xdr:cNvPr id="7835" name="Straight Connector 7834">
          <a:extLst>
            <a:ext uri="{FF2B5EF4-FFF2-40B4-BE49-F238E27FC236}">
              <a16:creationId xmlns:a16="http://schemas.microsoft.com/office/drawing/2014/main" xmlns="" id="{00000000-0008-0000-0000-00009B1E0000}"/>
            </a:ext>
          </a:extLst>
        </xdr:cNvPr>
        <xdr:cNvCxnSpPr/>
      </xdr:nvCxnSpPr>
      <xdr:spPr bwMode="auto">
        <a:xfrm>
          <a:off x="3655218" y="12537281"/>
          <a:ext cx="2107407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1582829</xdr:colOff>
      <xdr:row>31</xdr:row>
      <xdr:rowOff>112059</xdr:rowOff>
    </xdr:from>
    <xdr:to>
      <xdr:col>1</xdr:col>
      <xdr:colOff>3356765</xdr:colOff>
      <xdr:row>34</xdr:row>
      <xdr:rowOff>229788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CxnSpPr/>
      </xdr:nvCxnSpPr>
      <xdr:spPr bwMode="auto">
        <a:xfrm flipV="1">
          <a:off x="2082892" y="8839340"/>
          <a:ext cx="1773936" cy="832104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3395263</xdr:colOff>
      <xdr:row>30</xdr:row>
      <xdr:rowOff>56029</xdr:rowOff>
    </xdr:from>
    <xdr:to>
      <xdr:col>7</xdr:col>
      <xdr:colOff>840441</xdr:colOff>
      <xdr:row>30</xdr:row>
      <xdr:rowOff>56029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 bwMode="auto">
        <a:xfrm flipV="1">
          <a:off x="3895326" y="8545185"/>
          <a:ext cx="564858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3380664</xdr:colOff>
      <xdr:row>29</xdr:row>
      <xdr:rowOff>36595</xdr:rowOff>
    </xdr:from>
    <xdr:to>
      <xdr:col>8</xdr:col>
      <xdr:colOff>19791</xdr:colOff>
      <xdr:row>29</xdr:row>
      <xdr:rowOff>36595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CxnSpPr/>
      </xdr:nvCxnSpPr>
      <xdr:spPr bwMode="auto">
        <a:xfrm>
          <a:off x="3880727" y="8287626"/>
          <a:ext cx="5687877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178595</xdr:colOff>
      <xdr:row>35</xdr:row>
      <xdr:rowOff>226219</xdr:rowOff>
    </xdr:from>
    <xdr:to>
      <xdr:col>9</xdr:col>
      <xdr:colOff>964406</xdr:colOff>
      <xdr:row>36</xdr:row>
      <xdr:rowOff>1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CxnSpPr/>
      </xdr:nvCxnSpPr>
      <xdr:spPr bwMode="auto">
        <a:xfrm flipH="1" flipV="1">
          <a:off x="8882064" y="9667875"/>
          <a:ext cx="3024186" cy="11907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3378267</xdr:colOff>
      <xdr:row>29</xdr:row>
      <xdr:rowOff>86320</xdr:rowOff>
    </xdr:from>
    <xdr:to>
      <xdr:col>1</xdr:col>
      <xdr:colOff>3401685</xdr:colOff>
      <xdr:row>46</xdr:row>
      <xdr:rowOff>119762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 bwMode="auto">
        <a:xfrm>
          <a:off x="3878330" y="8337351"/>
          <a:ext cx="23418" cy="4081567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1975036</xdr:colOff>
      <xdr:row>32</xdr:row>
      <xdr:rowOff>75489</xdr:rowOff>
    </xdr:from>
    <xdr:to>
      <xdr:col>1</xdr:col>
      <xdr:colOff>3346636</xdr:colOff>
      <xdr:row>34</xdr:row>
      <xdr:rowOff>211887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 bwMode="auto">
        <a:xfrm flipV="1">
          <a:off x="2475099" y="9040895"/>
          <a:ext cx="1371600" cy="612648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224709</xdr:colOff>
      <xdr:row>41</xdr:row>
      <xdr:rowOff>160986</xdr:rowOff>
    </xdr:from>
    <xdr:to>
      <xdr:col>6</xdr:col>
      <xdr:colOff>294746</xdr:colOff>
      <xdr:row>41</xdr:row>
      <xdr:rowOff>160986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CxnSpPr/>
      </xdr:nvCxnSpPr>
      <xdr:spPr bwMode="auto">
        <a:xfrm>
          <a:off x="5175026" y="11134859"/>
          <a:ext cx="315560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686360</xdr:colOff>
      <xdr:row>34</xdr:row>
      <xdr:rowOff>224251</xdr:rowOff>
    </xdr:from>
    <xdr:to>
      <xdr:col>7</xdr:col>
      <xdr:colOff>177477</xdr:colOff>
      <xdr:row>46</xdr:row>
      <xdr:rowOff>84044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CxnSpPr/>
      </xdr:nvCxnSpPr>
      <xdr:spPr bwMode="auto">
        <a:xfrm flipH="1">
          <a:off x="7949173" y="9665907"/>
          <a:ext cx="931773" cy="2717293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518270</xdr:colOff>
      <xdr:row>46</xdr:row>
      <xdr:rowOff>84043</xdr:rowOff>
    </xdr:from>
    <xdr:to>
      <xdr:col>8</xdr:col>
      <xdr:colOff>388192</xdr:colOff>
      <xdr:row>46</xdr:row>
      <xdr:rowOff>84043</xdr:rowOff>
    </xdr:to>
    <xdr:cxnSp macro="">
      <xdr:nvCxnSpPr>
        <xdr:cNvPr id="7845" name="Straight Connector 7844">
          <a:extLst>
            <a:ext uri="{FF2B5EF4-FFF2-40B4-BE49-F238E27FC236}">
              <a16:creationId xmlns:a16="http://schemas.microsoft.com/office/drawing/2014/main" xmlns="" id="{00000000-0008-0000-0000-0000A51E0000}"/>
            </a:ext>
          </a:extLst>
        </xdr:cNvPr>
        <xdr:cNvCxnSpPr/>
      </xdr:nvCxnSpPr>
      <xdr:spPr bwMode="auto">
        <a:xfrm>
          <a:off x="7781083" y="12383199"/>
          <a:ext cx="2155922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533680</xdr:colOff>
      <xdr:row>46</xdr:row>
      <xdr:rowOff>226219</xdr:rowOff>
    </xdr:from>
    <xdr:to>
      <xdr:col>8</xdr:col>
      <xdr:colOff>369093</xdr:colOff>
      <xdr:row>46</xdr:row>
      <xdr:rowOff>238124</xdr:rowOff>
    </xdr:to>
    <xdr:cxnSp macro="">
      <xdr:nvCxnSpPr>
        <xdr:cNvPr id="7854" name="Straight Connector 7853">
          <a:extLst>
            <a:ext uri="{FF2B5EF4-FFF2-40B4-BE49-F238E27FC236}">
              <a16:creationId xmlns:a16="http://schemas.microsoft.com/office/drawing/2014/main" xmlns="" id="{00000000-0008-0000-0000-0000AE1E0000}"/>
            </a:ext>
          </a:extLst>
        </xdr:cNvPr>
        <xdr:cNvCxnSpPr/>
      </xdr:nvCxnSpPr>
      <xdr:spPr bwMode="auto">
        <a:xfrm flipV="1">
          <a:off x="7796493" y="12525375"/>
          <a:ext cx="2121413" cy="11905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3422282</xdr:colOff>
      <xdr:row>27</xdr:row>
      <xdr:rowOff>235404</xdr:rowOff>
    </xdr:from>
    <xdr:to>
      <xdr:col>8</xdr:col>
      <xdr:colOff>18491</xdr:colOff>
      <xdr:row>27</xdr:row>
      <xdr:rowOff>235404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 bwMode="auto">
        <a:xfrm flipV="1">
          <a:off x="3922345" y="8010185"/>
          <a:ext cx="56449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1074761</xdr:colOff>
      <xdr:row>35</xdr:row>
      <xdr:rowOff>123962</xdr:rowOff>
    </xdr:from>
    <xdr:to>
      <xdr:col>1</xdr:col>
      <xdr:colOff>3355461</xdr:colOff>
      <xdr:row>35</xdr:row>
      <xdr:rowOff>123962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 bwMode="auto">
        <a:xfrm flipV="1">
          <a:off x="1574824" y="9803743"/>
          <a:ext cx="2280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3393280</xdr:colOff>
      <xdr:row>47</xdr:row>
      <xdr:rowOff>142875</xdr:rowOff>
    </xdr:from>
    <xdr:to>
      <xdr:col>2</xdr:col>
      <xdr:colOff>654843</xdr:colOff>
      <xdr:row>47</xdr:row>
      <xdr:rowOff>142875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CxnSpPr/>
      </xdr:nvCxnSpPr>
      <xdr:spPr bwMode="auto">
        <a:xfrm>
          <a:off x="3893343" y="12680156"/>
          <a:ext cx="170259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4138484</xdr:colOff>
      <xdr:row>33</xdr:row>
      <xdr:rowOff>179426</xdr:rowOff>
    </xdr:from>
    <xdr:to>
      <xdr:col>7</xdr:col>
      <xdr:colOff>85477</xdr:colOff>
      <xdr:row>33</xdr:row>
      <xdr:rowOff>179426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 bwMode="auto">
        <a:xfrm>
          <a:off x="4638547" y="9382957"/>
          <a:ext cx="415039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544461</xdr:colOff>
      <xdr:row>34</xdr:row>
      <xdr:rowOff>15186</xdr:rowOff>
    </xdr:from>
    <xdr:to>
      <xdr:col>8</xdr:col>
      <xdr:colOff>679850</xdr:colOff>
      <xdr:row>36</xdr:row>
      <xdr:rowOff>84044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/>
      </xdr:nvCxnSpPr>
      <xdr:spPr bwMode="auto">
        <a:xfrm flipH="1" flipV="1">
          <a:off x="9264531" y="9298707"/>
          <a:ext cx="980565" cy="5518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750093</xdr:colOff>
      <xdr:row>29</xdr:row>
      <xdr:rowOff>52528</xdr:rowOff>
    </xdr:from>
    <xdr:to>
      <xdr:col>1</xdr:col>
      <xdr:colOff>3303633</xdr:colOff>
      <xdr:row>34</xdr:row>
      <xdr:rowOff>178594</xdr:rowOff>
    </xdr:to>
    <xdr:cxnSp macro="">
      <xdr:nvCxnSpPr>
        <xdr:cNvPr id="7859" name="Straight Arrow Connector 7858">
          <a:extLst>
            <a:ext uri="{FF2B5EF4-FFF2-40B4-BE49-F238E27FC236}">
              <a16:creationId xmlns:a16="http://schemas.microsoft.com/office/drawing/2014/main" xmlns="" id="{00000000-0008-0000-0000-0000B31E0000}"/>
            </a:ext>
          </a:extLst>
        </xdr:cNvPr>
        <xdr:cNvCxnSpPr/>
      </xdr:nvCxnSpPr>
      <xdr:spPr bwMode="auto">
        <a:xfrm flipV="1">
          <a:off x="1250156" y="8303559"/>
          <a:ext cx="2553540" cy="131669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288551</xdr:colOff>
      <xdr:row>35</xdr:row>
      <xdr:rowOff>42024</xdr:rowOff>
    </xdr:from>
    <xdr:to>
      <xdr:col>9</xdr:col>
      <xdr:colOff>288551</xdr:colOff>
      <xdr:row>46</xdr:row>
      <xdr:rowOff>178594</xdr:rowOff>
    </xdr:to>
    <xdr:cxnSp macro="">
      <xdr:nvCxnSpPr>
        <xdr:cNvPr id="7907" name="Straight Arrow Connector 7906">
          <a:extLst>
            <a:ext uri="{FF2B5EF4-FFF2-40B4-BE49-F238E27FC236}">
              <a16:creationId xmlns:a16="http://schemas.microsoft.com/office/drawing/2014/main" xmlns="" id="{00000000-0008-0000-0000-0000E31E0000}"/>
            </a:ext>
          </a:extLst>
        </xdr:cNvPr>
        <xdr:cNvCxnSpPr/>
      </xdr:nvCxnSpPr>
      <xdr:spPr bwMode="auto">
        <a:xfrm>
          <a:off x="11230395" y="9721805"/>
          <a:ext cx="0" cy="275594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518972</xdr:colOff>
      <xdr:row>47</xdr:row>
      <xdr:rowOff>142175</xdr:rowOff>
    </xdr:from>
    <xdr:to>
      <xdr:col>8</xdr:col>
      <xdr:colOff>388894</xdr:colOff>
      <xdr:row>47</xdr:row>
      <xdr:rowOff>142175</xdr:rowOff>
    </xdr:to>
    <xdr:cxnSp macro="">
      <xdr:nvCxnSpPr>
        <xdr:cNvPr id="7910" name="Straight Arrow Connector 7909">
          <a:extLst>
            <a:ext uri="{FF2B5EF4-FFF2-40B4-BE49-F238E27FC236}">
              <a16:creationId xmlns:a16="http://schemas.microsoft.com/office/drawing/2014/main" xmlns="" id="{00000000-0008-0000-0000-0000E61E0000}"/>
            </a:ext>
          </a:extLst>
        </xdr:cNvPr>
        <xdr:cNvCxnSpPr/>
      </xdr:nvCxnSpPr>
      <xdr:spPr bwMode="auto">
        <a:xfrm>
          <a:off x="7781785" y="12679456"/>
          <a:ext cx="215592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714375</xdr:colOff>
      <xdr:row>42</xdr:row>
      <xdr:rowOff>112059</xdr:rowOff>
    </xdr:from>
    <xdr:to>
      <xdr:col>5</xdr:col>
      <xdr:colOff>532279</xdr:colOff>
      <xdr:row>46</xdr:row>
      <xdr:rowOff>70037</xdr:rowOff>
    </xdr:to>
    <xdr:cxnSp macro="">
      <xdr:nvCxnSpPr>
        <xdr:cNvPr id="7951" name="Straight Connector 7950">
          <a:extLst>
            <a:ext uri="{FF2B5EF4-FFF2-40B4-BE49-F238E27FC236}">
              <a16:creationId xmlns:a16="http://schemas.microsoft.com/office/drawing/2014/main" xmlns="" id="{00000000-0008-0000-0000-00000F1F0000}"/>
            </a:ext>
          </a:extLst>
        </xdr:cNvPr>
        <xdr:cNvCxnSpPr/>
      </xdr:nvCxnSpPr>
      <xdr:spPr bwMode="auto">
        <a:xfrm>
          <a:off x="7239000" y="11458715"/>
          <a:ext cx="556092" cy="910478"/>
        </a:xfrm>
        <a:prstGeom prst="line">
          <a:avLst/>
        </a:prstGeom>
        <a:ln w="12700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14007</xdr:colOff>
      <xdr:row>42</xdr:row>
      <xdr:rowOff>140074</xdr:rowOff>
    </xdr:from>
    <xdr:to>
      <xdr:col>3</xdr:col>
      <xdr:colOff>562647</xdr:colOff>
      <xdr:row>46</xdr:row>
      <xdr:rowOff>101974</xdr:rowOff>
    </xdr:to>
    <xdr:cxnSp macro="">
      <xdr:nvCxnSpPr>
        <xdr:cNvPr id="7953" name="Straight Connector 7952">
          <a:extLst>
            <a:ext uri="{FF2B5EF4-FFF2-40B4-BE49-F238E27FC236}">
              <a16:creationId xmlns:a16="http://schemas.microsoft.com/office/drawing/2014/main" xmlns="" id="{00000000-0008-0000-0000-0000111F0000}"/>
            </a:ext>
          </a:extLst>
        </xdr:cNvPr>
        <xdr:cNvCxnSpPr/>
      </xdr:nvCxnSpPr>
      <xdr:spPr bwMode="auto">
        <a:xfrm flipH="1">
          <a:off x="5752820" y="11486730"/>
          <a:ext cx="548640" cy="914400"/>
        </a:xfrm>
        <a:prstGeom prst="line">
          <a:avLst/>
        </a:prstGeom>
        <a:ln w="12700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2169038</xdr:colOff>
      <xdr:row>35</xdr:row>
      <xdr:rowOff>29414</xdr:rowOff>
    </xdr:from>
    <xdr:to>
      <xdr:col>1</xdr:col>
      <xdr:colOff>3155156</xdr:colOff>
      <xdr:row>46</xdr:row>
      <xdr:rowOff>95250</xdr:rowOff>
    </xdr:to>
    <xdr:cxnSp macro="">
      <xdr:nvCxnSpPr>
        <xdr:cNvPr id="7955" name="Straight Connector 7954">
          <a:extLst>
            <a:ext uri="{FF2B5EF4-FFF2-40B4-BE49-F238E27FC236}">
              <a16:creationId xmlns:a16="http://schemas.microsoft.com/office/drawing/2014/main" xmlns="" id="{00000000-0008-0000-0000-0000131F0000}"/>
            </a:ext>
          </a:extLst>
        </xdr:cNvPr>
        <xdr:cNvCxnSpPr/>
      </xdr:nvCxnSpPr>
      <xdr:spPr bwMode="auto">
        <a:xfrm>
          <a:off x="2669101" y="9709195"/>
          <a:ext cx="986118" cy="2685211"/>
        </a:xfrm>
        <a:prstGeom prst="line">
          <a:avLst/>
        </a:prstGeom>
        <a:ln w="12700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364191</xdr:colOff>
      <xdr:row>35</xdr:row>
      <xdr:rowOff>0</xdr:rowOff>
    </xdr:from>
    <xdr:to>
      <xdr:col>8</xdr:col>
      <xdr:colOff>1298065</xdr:colOff>
      <xdr:row>46</xdr:row>
      <xdr:rowOff>97918</xdr:rowOff>
    </xdr:to>
    <xdr:cxnSp macro="">
      <xdr:nvCxnSpPr>
        <xdr:cNvPr id="7966" name="Straight Connector 7965">
          <a:extLst>
            <a:ext uri="{FF2B5EF4-FFF2-40B4-BE49-F238E27FC236}">
              <a16:creationId xmlns:a16="http://schemas.microsoft.com/office/drawing/2014/main" xmlns="" id="{00000000-0008-0000-0000-00001E1F0000}"/>
            </a:ext>
          </a:extLst>
        </xdr:cNvPr>
        <xdr:cNvCxnSpPr/>
      </xdr:nvCxnSpPr>
      <xdr:spPr bwMode="auto">
        <a:xfrm flipH="1">
          <a:off x="9913004" y="9679781"/>
          <a:ext cx="933874" cy="2717293"/>
        </a:xfrm>
        <a:prstGeom prst="line">
          <a:avLst/>
        </a:prstGeom>
        <a:ln w="12700"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169538</xdr:colOff>
      <xdr:row>40</xdr:row>
      <xdr:rowOff>101287</xdr:rowOff>
    </xdr:from>
    <xdr:to>
      <xdr:col>6</xdr:col>
      <xdr:colOff>181444</xdr:colOff>
      <xdr:row>40</xdr:row>
      <xdr:rowOff>101287</xdr:rowOff>
    </xdr:to>
    <xdr:cxnSp macro="">
      <xdr:nvCxnSpPr>
        <xdr:cNvPr id="7824" name="Straight Arrow Connector 7823">
          <a:extLst>
            <a:ext uri="{FF2B5EF4-FFF2-40B4-BE49-F238E27FC236}">
              <a16:creationId xmlns:a16="http://schemas.microsoft.com/office/drawing/2014/main" xmlns="" id="{00000000-0008-0000-0000-0000901E0000}"/>
            </a:ext>
          </a:extLst>
        </xdr:cNvPr>
        <xdr:cNvCxnSpPr/>
      </xdr:nvCxnSpPr>
      <xdr:spPr bwMode="auto">
        <a:xfrm flipV="1">
          <a:off x="5119855" y="10833681"/>
          <a:ext cx="309746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3893343</xdr:colOff>
      <xdr:row>35</xdr:row>
      <xdr:rowOff>35718</xdr:rowOff>
    </xdr:from>
    <xdr:to>
      <xdr:col>2</xdr:col>
      <xdr:colOff>452437</xdr:colOff>
      <xdr:row>46</xdr:row>
      <xdr:rowOff>59531</xdr:rowOff>
    </xdr:to>
    <xdr:cxnSp macro="">
      <xdr:nvCxnSpPr>
        <xdr:cNvPr id="7837" name="Straight Arrow Connector 7836">
          <a:extLst>
            <a:ext uri="{FF2B5EF4-FFF2-40B4-BE49-F238E27FC236}">
              <a16:creationId xmlns:a16="http://schemas.microsoft.com/office/drawing/2014/main" xmlns="" id="{00000000-0008-0000-0000-00009D1E0000}"/>
            </a:ext>
          </a:extLst>
        </xdr:cNvPr>
        <xdr:cNvCxnSpPr/>
      </xdr:nvCxnSpPr>
      <xdr:spPr bwMode="auto">
        <a:xfrm>
          <a:off x="4393406" y="9715499"/>
          <a:ext cx="1000125" cy="26431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1000097</xdr:colOff>
      <xdr:row>42</xdr:row>
      <xdr:rowOff>142876</xdr:rowOff>
    </xdr:from>
    <xdr:to>
      <xdr:col>9</xdr:col>
      <xdr:colOff>1000097</xdr:colOff>
      <xdr:row>47</xdr:row>
      <xdr:rowOff>71438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 bwMode="auto">
        <a:xfrm>
          <a:off x="11941941" y="11251407"/>
          <a:ext cx="0" cy="111918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727789</xdr:colOff>
      <xdr:row>42</xdr:row>
      <xdr:rowOff>202574</xdr:rowOff>
    </xdr:from>
    <xdr:to>
      <xdr:col>8</xdr:col>
      <xdr:colOff>739696</xdr:colOff>
      <xdr:row>42</xdr:row>
      <xdr:rowOff>202574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CxnSpPr/>
      </xdr:nvCxnSpPr>
      <xdr:spPr bwMode="auto">
        <a:xfrm flipV="1">
          <a:off x="7274550" y="11417926"/>
          <a:ext cx="303039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488162</xdr:colOff>
      <xdr:row>46</xdr:row>
      <xdr:rowOff>59564</xdr:rowOff>
    </xdr:from>
    <xdr:to>
      <xdr:col>8</xdr:col>
      <xdr:colOff>488162</xdr:colOff>
      <xdr:row>47</xdr:row>
      <xdr:rowOff>62444</xdr:rowOff>
    </xdr:to>
    <xdr:cxnSp macro="">
      <xdr:nvCxnSpPr>
        <xdr:cNvPr id="82" name="Straight Arrow Connector 81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CxnSpPr/>
      </xdr:nvCxnSpPr>
      <xdr:spPr bwMode="auto">
        <a:xfrm>
          <a:off x="10036975" y="12120595"/>
          <a:ext cx="0" cy="24100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3345656</xdr:colOff>
      <xdr:row>34</xdr:row>
      <xdr:rowOff>178595</xdr:rowOff>
    </xdr:from>
    <xdr:to>
      <xdr:col>2</xdr:col>
      <xdr:colOff>200305</xdr:colOff>
      <xdr:row>41</xdr:row>
      <xdr:rowOff>182178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CxnSpPr/>
      </xdr:nvCxnSpPr>
      <xdr:spPr bwMode="auto">
        <a:xfrm>
          <a:off x="3845719" y="9620251"/>
          <a:ext cx="1295680" cy="1670458"/>
        </a:xfrm>
        <a:prstGeom prst="line">
          <a:avLst/>
        </a:prstGeom>
        <a:ln w="12700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297657</xdr:colOff>
      <xdr:row>35</xdr:row>
      <xdr:rowOff>23813</xdr:rowOff>
    </xdr:from>
    <xdr:to>
      <xdr:col>8</xdr:col>
      <xdr:colOff>1</xdr:colOff>
      <xdr:row>42</xdr:row>
      <xdr:rowOff>11907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CxnSpPr/>
      </xdr:nvCxnSpPr>
      <xdr:spPr bwMode="auto">
        <a:xfrm flipH="1">
          <a:off x="8310563" y="9465469"/>
          <a:ext cx="1238251" cy="1654969"/>
        </a:xfrm>
        <a:prstGeom prst="line">
          <a:avLst/>
        </a:prstGeom>
        <a:ln w="12700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319086</xdr:colOff>
      <xdr:row>41</xdr:row>
      <xdr:rowOff>235743</xdr:rowOff>
    </xdr:from>
    <xdr:to>
      <xdr:col>8</xdr:col>
      <xdr:colOff>738187</xdr:colOff>
      <xdr:row>41</xdr:row>
      <xdr:rowOff>235743</xdr:rowOff>
    </xdr:to>
    <xdr:cxnSp macro="">
      <xdr:nvCxnSpPr>
        <xdr:cNvPr id="89" name="Straight Arrow Connector 88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CxnSpPr/>
      </xdr:nvCxnSpPr>
      <xdr:spPr bwMode="auto">
        <a:xfrm>
          <a:off x="8331992" y="11106149"/>
          <a:ext cx="195500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13417</xdr:colOff>
      <xdr:row>35</xdr:row>
      <xdr:rowOff>52116</xdr:rowOff>
    </xdr:from>
    <xdr:to>
      <xdr:col>8</xdr:col>
      <xdr:colOff>1251667</xdr:colOff>
      <xdr:row>35</xdr:row>
      <xdr:rowOff>54837</xdr:rowOff>
    </xdr:to>
    <xdr:cxnSp macro="">
      <xdr:nvCxnSpPr>
        <xdr:cNvPr id="91" name="Straight Arrow Connector 90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CxnSpPr/>
      </xdr:nvCxnSpPr>
      <xdr:spPr bwMode="auto">
        <a:xfrm>
          <a:off x="9578663" y="9577116"/>
          <a:ext cx="1238250" cy="272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1009622</xdr:colOff>
      <xdr:row>35</xdr:row>
      <xdr:rowOff>35719</xdr:rowOff>
    </xdr:from>
    <xdr:to>
      <xdr:col>9</xdr:col>
      <xdr:colOff>1009622</xdr:colOff>
      <xdr:row>42</xdr:row>
      <xdr:rowOff>140494</xdr:rowOff>
    </xdr:to>
    <xdr:cxnSp macro="">
      <xdr:nvCxnSpPr>
        <xdr:cNvPr id="93" name="Straight Arrow Connector 92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CxnSpPr/>
      </xdr:nvCxnSpPr>
      <xdr:spPr bwMode="auto">
        <a:xfrm>
          <a:off x="11951466" y="9715500"/>
          <a:ext cx="0" cy="17716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1000131</xdr:colOff>
      <xdr:row>33</xdr:row>
      <xdr:rowOff>109477</xdr:rowOff>
    </xdr:from>
    <xdr:to>
      <xdr:col>9</xdr:col>
      <xdr:colOff>1000131</xdr:colOff>
      <xdr:row>35</xdr:row>
      <xdr:rowOff>60184</xdr:rowOff>
    </xdr:to>
    <xdr:cxnSp macro="">
      <xdr:nvCxnSpPr>
        <xdr:cNvPr id="95" name="Straight Arrow Connector 94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CxnSpPr/>
      </xdr:nvCxnSpPr>
      <xdr:spPr bwMode="auto">
        <a:xfrm>
          <a:off x="11941975" y="9062977"/>
          <a:ext cx="0" cy="42695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997753</xdr:colOff>
      <xdr:row>31</xdr:row>
      <xdr:rowOff>157197</xdr:rowOff>
    </xdr:from>
    <xdr:to>
      <xdr:col>9</xdr:col>
      <xdr:colOff>997753</xdr:colOff>
      <xdr:row>33</xdr:row>
      <xdr:rowOff>150600</xdr:rowOff>
    </xdr:to>
    <xdr:cxnSp macro="">
      <xdr:nvCxnSpPr>
        <xdr:cNvPr id="96" name="Straight Arrow Connector 95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CxnSpPr/>
      </xdr:nvCxnSpPr>
      <xdr:spPr bwMode="auto">
        <a:xfrm>
          <a:off x="11939597" y="8634447"/>
          <a:ext cx="0" cy="46965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995375</xdr:colOff>
      <xdr:row>30</xdr:row>
      <xdr:rowOff>74483</xdr:rowOff>
    </xdr:from>
    <xdr:to>
      <xdr:col>9</xdr:col>
      <xdr:colOff>995375</xdr:colOff>
      <xdr:row>31</xdr:row>
      <xdr:rowOff>157137</xdr:rowOff>
    </xdr:to>
    <xdr:cxnSp macro="">
      <xdr:nvCxnSpPr>
        <xdr:cNvPr id="97" name="Straight Arrow Connector 96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CxnSpPr/>
      </xdr:nvCxnSpPr>
      <xdr:spPr bwMode="auto">
        <a:xfrm>
          <a:off x="11937219" y="8313608"/>
          <a:ext cx="0" cy="32077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1004903</xdr:colOff>
      <xdr:row>29</xdr:row>
      <xdr:rowOff>39067</xdr:rowOff>
    </xdr:from>
    <xdr:to>
      <xdr:col>9</xdr:col>
      <xdr:colOff>1004903</xdr:colOff>
      <xdr:row>30</xdr:row>
      <xdr:rowOff>92559</xdr:rowOff>
    </xdr:to>
    <xdr:cxnSp macro="">
      <xdr:nvCxnSpPr>
        <xdr:cNvPr id="98" name="Straight Arrow Connector 97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CxnSpPr/>
      </xdr:nvCxnSpPr>
      <xdr:spPr bwMode="auto">
        <a:xfrm>
          <a:off x="11946747" y="8040067"/>
          <a:ext cx="0" cy="29161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214666</xdr:colOff>
      <xdr:row>53</xdr:row>
      <xdr:rowOff>202229</xdr:rowOff>
    </xdr:from>
    <xdr:to>
      <xdr:col>2</xdr:col>
      <xdr:colOff>216071</xdr:colOff>
      <xdr:row>67</xdr:row>
      <xdr:rowOff>13508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 bwMode="auto">
        <a:xfrm>
          <a:off x="5164983" y="14073849"/>
          <a:ext cx="1405" cy="3191983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529102</xdr:colOff>
      <xdr:row>53</xdr:row>
      <xdr:rowOff>178064</xdr:rowOff>
    </xdr:from>
    <xdr:to>
      <xdr:col>6</xdr:col>
      <xdr:colOff>529102</xdr:colOff>
      <xdr:row>66</xdr:row>
      <xdr:rowOff>231010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 bwMode="auto">
        <a:xfrm>
          <a:off x="8564982" y="14049684"/>
          <a:ext cx="0" cy="319217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244139</xdr:colOff>
      <xdr:row>65</xdr:row>
      <xdr:rowOff>157439</xdr:rowOff>
    </xdr:from>
    <xdr:to>
      <xdr:col>6</xdr:col>
      <xdr:colOff>547814</xdr:colOff>
      <xdr:row>65</xdr:row>
      <xdr:rowOff>157439</xdr:rowOff>
    </xdr:to>
    <xdr:cxnSp macro="">
      <xdr:nvCxnSpPr>
        <xdr:cNvPr id="7914" name="Straight Connector 7913">
          <a:extLst>
            <a:ext uri="{FF2B5EF4-FFF2-40B4-BE49-F238E27FC236}">
              <a16:creationId xmlns:a16="http://schemas.microsoft.com/office/drawing/2014/main" xmlns="" id="{00000000-0008-0000-0000-0000EA1E0000}"/>
            </a:ext>
          </a:extLst>
        </xdr:cNvPr>
        <xdr:cNvCxnSpPr/>
      </xdr:nvCxnSpPr>
      <xdr:spPr bwMode="auto">
        <a:xfrm>
          <a:off x="5194456" y="16926805"/>
          <a:ext cx="3389238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230103</xdr:colOff>
      <xdr:row>66</xdr:row>
      <xdr:rowOff>58110</xdr:rowOff>
    </xdr:from>
    <xdr:to>
      <xdr:col>6</xdr:col>
      <xdr:colOff>533778</xdr:colOff>
      <xdr:row>66</xdr:row>
      <xdr:rowOff>58110</xdr:rowOff>
    </xdr:to>
    <xdr:cxnSp macro="">
      <xdr:nvCxnSpPr>
        <xdr:cNvPr id="7916" name="Straight Connector 7915">
          <a:extLst>
            <a:ext uri="{FF2B5EF4-FFF2-40B4-BE49-F238E27FC236}">
              <a16:creationId xmlns:a16="http://schemas.microsoft.com/office/drawing/2014/main" xmlns="" id="{00000000-0008-0000-0000-0000EC1E0000}"/>
            </a:ext>
          </a:extLst>
        </xdr:cNvPr>
        <xdr:cNvCxnSpPr/>
      </xdr:nvCxnSpPr>
      <xdr:spPr bwMode="auto">
        <a:xfrm flipV="1">
          <a:off x="5180420" y="17068955"/>
          <a:ext cx="3389238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239928</xdr:colOff>
      <xdr:row>63</xdr:row>
      <xdr:rowOff>86011</xdr:rowOff>
    </xdr:from>
    <xdr:to>
      <xdr:col>6</xdr:col>
      <xdr:colOff>545242</xdr:colOff>
      <xdr:row>63</xdr:row>
      <xdr:rowOff>86011</xdr:rowOff>
    </xdr:to>
    <xdr:cxnSp macro="">
      <xdr:nvCxnSpPr>
        <xdr:cNvPr id="7919" name="Straight Arrow Connector 7918">
          <a:extLst>
            <a:ext uri="{FF2B5EF4-FFF2-40B4-BE49-F238E27FC236}">
              <a16:creationId xmlns:a16="http://schemas.microsoft.com/office/drawing/2014/main" xmlns="" id="{00000000-0008-0000-0000-0000EF1E0000}"/>
            </a:ext>
          </a:extLst>
        </xdr:cNvPr>
        <xdr:cNvCxnSpPr/>
      </xdr:nvCxnSpPr>
      <xdr:spPr bwMode="auto">
        <a:xfrm>
          <a:off x="5190245" y="16372419"/>
          <a:ext cx="339087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245539</xdr:colOff>
      <xdr:row>61</xdr:row>
      <xdr:rowOff>10317</xdr:rowOff>
    </xdr:from>
    <xdr:to>
      <xdr:col>6</xdr:col>
      <xdr:colOff>549954</xdr:colOff>
      <xdr:row>61</xdr:row>
      <xdr:rowOff>10318</xdr:rowOff>
    </xdr:to>
    <xdr:cxnSp macro="">
      <xdr:nvCxnSpPr>
        <xdr:cNvPr id="7922" name="Straight Connector 7921">
          <a:extLst>
            <a:ext uri="{FF2B5EF4-FFF2-40B4-BE49-F238E27FC236}">
              <a16:creationId xmlns:a16="http://schemas.microsoft.com/office/drawing/2014/main" xmlns="" id="{00000000-0008-0000-0000-0000F21E0000}"/>
            </a:ext>
          </a:extLst>
        </xdr:cNvPr>
        <xdr:cNvCxnSpPr/>
      </xdr:nvCxnSpPr>
      <xdr:spPr bwMode="auto">
        <a:xfrm>
          <a:off x="5195856" y="15813768"/>
          <a:ext cx="3389978" cy="1"/>
        </a:xfrm>
        <a:prstGeom prst="line">
          <a:avLst/>
        </a:prstGeom>
        <a:ln w="12700"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289754</xdr:colOff>
      <xdr:row>59</xdr:row>
      <xdr:rowOff>81040</xdr:rowOff>
    </xdr:from>
    <xdr:to>
      <xdr:col>6</xdr:col>
      <xdr:colOff>594169</xdr:colOff>
      <xdr:row>59</xdr:row>
      <xdr:rowOff>81040</xdr:rowOff>
    </xdr:to>
    <xdr:cxnSp macro="">
      <xdr:nvCxnSpPr>
        <xdr:cNvPr id="7925" name="Straight Connector 7924">
          <a:extLst>
            <a:ext uri="{FF2B5EF4-FFF2-40B4-BE49-F238E27FC236}">
              <a16:creationId xmlns:a16="http://schemas.microsoft.com/office/drawing/2014/main" xmlns="" id="{00000000-0008-0000-0000-0000F51E0000}"/>
            </a:ext>
          </a:extLst>
        </xdr:cNvPr>
        <xdr:cNvCxnSpPr/>
      </xdr:nvCxnSpPr>
      <xdr:spPr bwMode="auto">
        <a:xfrm>
          <a:off x="5240071" y="15401533"/>
          <a:ext cx="3389978" cy="0"/>
        </a:xfrm>
        <a:prstGeom prst="line">
          <a:avLst/>
        </a:prstGeom>
        <a:ln w="12700"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750546</xdr:colOff>
      <xdr:row>57</xdr:row>
      <xdr:rowOff>9612</xdr:rowOff>
    </xdr:from>
    <xdr:to>
      <xdr:col>5</xdr:col>
      <xdr:colOff>750546</xdr:colOff>
      <xdr:row>59</xdr:row>
      <xdr:rowOff>81040</xdr:rowOff>
    </xdr:to>
    <xdr:cxnSp macro="">
      <xdr:nvCxnSpPr>
        <xdr:cNvPr id="7942" name="Straight Connector 7941">
          <a:extLst>
            <a:ext uri="{FF2B5EF4-FFF2-40B4-BE49-F238E27FC236}">
              <a16:creationId xmlns:a16="http://schemas.microsoft.com/office/drawing/2014/main" xmlns="" id="{00000000-0008-0000-0000-0000061F0000}"/>
            </a:ext>
          </a:extLst>
        </xdr:cNvPr>
        <xdr:cNvCxnSpPr/>
      </xdr:nvCxnSpPr>
      <xdr:spPr bwMode="auto">
        <a:xfrm>
          <a:off x="8035159" y="14847147"/>
          <a:ext cx="0" cy="554386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584489</xdr:colOff>
      <xdr:row>53</xdr:row>
      <xdr:rowOff>214313</xdr:rowOff>
    </xdr:from>
    <xdr:to>
      <xdr:col>2</xdr:col>
      <xdr:colOff>584489</xdr:colOff>
      <xdr:row>55</xdr:row>
      <xdr:rowOff>57590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CxnSpPr/>
      </xdr:nvCxnSpPr>
      <xdr:spPr bwMode="auto">
        <a:xfrm>
          <a:off x="5534806" y="14085933"/>
          <a:ext cx="0" cy="326234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195068</xdr:colOff>
      <xdr:row>53</xdr:row>
      <xdr:rowOff>214313</xdr:rowOff>
    </xdr:from>
    <xdr:to>
      <xdr:col>6</xdr:col>
      <xdr:colOff>195068</xdr:colOff>
      <xdr:row>55</xdr:row>
      <xdr:rowOff>57590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CxnSpPr/>
      </xdr:nvCxnSpPr>
      <xdr:spPr bwMode="auto">
        <a:xfrm>
          <a:off x="8230948" y="14085933"/>
          <a:ext cx="0" cy="326234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111247</xdr:colOff>
      <xdr:row>54</xdr:row>
      <xdr:rowOff>105744</xdr:rowOff>
    </xdr:from>
    <xdr:to>
      <xdr:col>6</xdr:col>
      <xdr:colOff>195067</xdr:colOff>
      <xdr:row>54</xdr:row>
      <xdr:rowOff>117828</xdr:rowOff>
    </xdr:to>
    <xdr:cxnSp macro="">
      <xdr:nvCxnSpPr>
        <xdr:cNvPr id="41" name="Straight Arrow Connector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CxnSpPr/>
      </xdr:nvCxnSpPr>
      <xdr:spPr bwMode="auto">
        <a:xfrm flipV="1">
          <a:off x="7395860" y="14218843"/>
          <a:ext cx="835087" cy="1208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584489</xdr:colOff>
      <xdr:row>54</xdr:row>
      <xdr:rowOff>129911</xdr:rowOff>
    </xdr:from>
    <xdr:to>
      <xdr:col>3</xdr:col>
      <xdr:colOff>554999</xdr:colOff>
      <xdr:row>54</xdr:row>
      <xdr:rowOff>129912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CxnSpPr/>
      </xdr:nvCxnSpPr>
      <xdr:spPr bwMode="auto">
        <a:xfrm flipH="1">
          <a:off x="5534806" y="14243010"/>
          <a:ext cx="775439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405543</xdr:colOff>
      <xdr:row>52</xdr:row>
      <xdr:rowOff>226219</xdr:rowOff>
    </xdr:from>
    <xdr:to>
      <xdr:col>2</xdr:col>
      <xdr:colOff>405543</xdr:colOff>
      <xdr:row>54</xdr:row>
      <xdr:rowOff>81579</xdr:rowOff>
    </xdr:to>
    <xdr:cxnSp macro="">
      <xdr:nvCxnSpPr>
        <xdr:cNvPr id="7847" name="Straight Arrow Connector 7846">
          <a:extLst>
            <a:ext uri="{FF2B5EF4-FFF2-40B4-BE49-F238E27FC236}">
              <a16:creationId xmlns:a16="http://schemas.microsoft.com/office/drawing/2014/main" xmlns="" id="{00000000-0008-0000-0000-0000A71E0000}"/>
            </a:ext>
          </a:extLst>
        </xdr:cNvPr>
        <xdr:cNvCxnSpPr/>
      </xdr:nvCxnSpPr>
      <xdr:spPr bwMode="auto">
        <a:xfrm>
          <a:off x="5355860" y="13856360"/>
          <a:ext cx="0" cy="33831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35719</xdr:colOff>
      <xdr:row>58</xdr:row>
      <xdr:rowOff>106450</xdr:rowOff>
    </xdr:from>
    <xdr:to>
      <xdr:col>2</xdr:col>
      <xdr:colOff>667999</xdr:colOff>
      <xdr:row>58</xdr:row>
      <xdr:rowOff>118536</xdr:rowOff>
    </xdr:to>
    <xdr:cxnSp macro="">
      <xdr:nvCxnSpPr>
        <xdr:cNvPr id="7849" name="Straight Arrow Connector 7848">
          <a:extLst>
            <a:ext uri="{FF2B5EF4-FFF2-40B4-BE49-F238E27FC236}">
              <a16:creationId xmlns:a16="http://schemas.microsoft.com/office/drawing/2014/main" xmlns="" id="{00000000-0008-0000-0000-0000A91E0000}"/>
            </a:ext>
          </a:extLst>
        </xdr:cNvPr>
        <xdr:cNvCxnSpPr/>
      </xdr:nvCxnSpPr>
      <xdr:spPr bwMode="auto">
        <a:xfrm>
          <a:off x="4986036" y="15185464"/>
          <a:ext cx="632280" cy="120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672260</xdr:colOff>
      <xdr:row>53</xdr:row>
      <xdr:rowOff>153899</xdr:rowOff>
    </xdr:from>
    <xdr:to>
      <xdr:col>6</xdr:col>
      <xdr:colOff>672260</xdr:colOff>
      <xdr:row>55</xdr:row>
      <xdr:rowOff>36279</xdr:rowOff>
    </xdr:to>
    <xdr:cxnSp macro="">
      <xdr:nvCxnSpPr>
        <xdr:cNvPr id="101" name="Straight Arrow Connector 100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CxnSpPr/>
      </xdr:nvCxnSpPr>
      <xdr:spPr bwMode="auto">
        <a:xfrm>
          <a:off x="8708140" y="14025519"/>
          <a:ext cx="0" cy="36533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60</xdr:row>
      <xdr:rowOff>239714</xdr:rowOff>
    </xdr:from>
    <xdr:to>
      <xdr:col>7</xdr:col>
      <xdr:colOff>0</xdr:colOff>
      <xdr:row>67</xdr:row>
      <xdr:rowOff>47625</xdr:rowOff>
    </xdr:to>
    <xdr:cxnSp macro="">
      <xdr:nvCxnSpPr>
        <xdr:cNvPr id="7865" name="Straight Arrow Connector 7864">
          <a:extLst>
            <a:ext uri="{FF2B5EF4-FFF2-40B4-BE49-F238E27FC236}">
              <a16:creationId xmlns:a16="http://schemas.microsoft.com/office/drawing/2014/main" xmlns="" id="{00000000-0008-0000-0000-0000B91E0000}"/>
            </a:ext>
          </a:extLst>
        </xdr:cNvPr>
        <xdr:cNvCxnSpPr/>
      </xdr:nvCxnSpPr>
      <xdr:spPr bwMode="auto">
        <a:xfrm>
          <a:off x="8720070" y="15801686"/>
          <a:ext cx="0" cy="149826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660330</xdr:colOff>
      <xdr:row>57</xdr:row>
      <xdr:rowOff>4812</xdr:rowOff>
    </xdr:from>
    <xdr:to>
      <xdr:col>6</xdr:col>
      <xdr:colOff>660330</xdr:colOff>
      <xdr:row>59</xdr:row>
      <xdr:rowOff>82461</xdr:rowOff>
    </xdr:to>
    <xdr:cxnSp macro="">
      <xdr:nvCxnSpPr>
        <xdr:cNvPr id="114" name="Straight Arrow Connector 113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CxnSpPr/>
      </xdr:nvCxnSpPr>
      <xdr:spPr bwMode="auto">
        <a:xfrm flipH="1">
          <a:off x="8696210" y="14842347"/>
          <a:ext cx="0" cy="56060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657944</xdr:colOff>
      <xdr:row>59</xdr:row>
      <xdr:rowOff>111494</xdr:rowOff>
    </xdr:from>
    <xdr:to>
      <xdr:col>6</xdr:col>
      <xdr:colOff>657944</xdr:colOff>
      <xdr:row>61</xdr:row>
      <xdr:rowOff>22401</xdr:rowOff>
    </xdr:to>
    <xdr:cxnSp macro="">
      <xdr:nvCxnSpPr>
        <xdr:cNvPr id="118" name="Straight Arrow Connector 117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CxnSpPr/>
      </xdr:nvCxnSpPr>
      <xdr:spPr bwMode="auto">
        <a:xfrm>
          <a:off x="8693824" y="15431987"/>
          <a:ext cx="0" cy="39386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1345407</xdr:colOff>
      <xdr:row>33</xdr:row>
      <xdr:rowOff>213515</xdr:rowOff>
    </xdr:from>
    <xdr:to>
      <xdr:col>8</xdr:col>
      <xdr:colOff>1345407</xdr:colOff>
      <xdr:row>34</xdr:row>
      <xdr:rowOff>192744</xdr:rowOff>
    </xdr:to>
    <xdr:cxnSp macro="">
      <xdr:nvCxnSpPr>
        <xdr:cNvPr id="122" name="Straight Arrow Connector 121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CxnSpPr/>
      </xdr:nvCxnSpPr>
      <xdr:spPr bwMode="auto">
        <a:xfrm>
          <a:off x="10910653" y="9255557"/>
          <a:ext cx="0" cy="22070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1343026</xdr:colOff>
      <xdr:row>32</xdr:row>
      <xdr:rowOff>214446</xdr:rowOff>
    </xdr:from>
    <xdr:to>
      <xdr:col>8</xdr:col>
      <xdr:colOff>1343026</xdr:colOff>
      <xdr:row>34</xdr:row>
      <xdr:rowOff>5253</xdr:rowOff>
    </xdr:to>
    <xdr:cxnSp macro="">
      <xdr:nvCxnSpPr>
        <xdr:cNvPr id="125" name="Straight Arrow Connector 124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CxnSpPr/>
      </xdr:nvCxnSpPr>
      <xdr:spPr bwMode="auto">
        <a:xfrm>
          <a:off x="10891839" y="8929821"/>
          <a:ext cx="0" cy="26705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2596736</xdr:colOff>
      <xdr:row>42</xdr:row>
      <xdr:rowOff>95251</xdr:rowOff>
    </xdr:from>
    <xdr:to>
      <xdr:col>8</xdr:col>
      <xdr:colOff>537758</xdr:colOff>
      <xdr:row>42</xdr:row>
      <xdr:rowOff>95251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CxnSpPr/>
      </xdr:nvCxnSpPr>
      <xdr:spPr bwMode="auto">
        <a:xfrm>
          <a:off x="3106525" y="11310603"/>
          <a:ext cx="6996479" cy="0"/>
        </a:xfrm>
        <a:prstGeom prst="line">
          <a:avLst/>
        </a:prstGeom>
        <a:ln w="12700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3000375</xdr:colOff>
      <xdr:row>42</xdr:row>
      <xdr:rowOff>226219</xdr:rowOff>
    </xdr:from>
    <xdr:to>
      <xdr:col>1</xdr:col>
      <xdr:colOff>3333750</xdr:colOff>
      <xdr:row>44</xdr:row>
      <xdr:rowOff>47625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3500438" y="11572875"/>
          <a:ext cx="333375" cy="2976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sz="1100" b="1">
              <a:solidFill>
                <a:srgbClr val="FF0000"/>
              </a:solidFill>
            </a:rPr>
            <a:t>C1</a:t>
          </a:r>
        </a:p>
      </xdr:txBody>
    </xdr:sp>
    <xdr:clientData/>
  </xdr:twoCellAnchor>
  <xdr:twoCellAnchor>
    <xdr:from>
      <xdr:col>1</xdr:col>
      <xdr:colOff>2702719</xdr:colOff>
      <xdr:row>37</xdr:row>
      <xdr:rowOff>226219</xdr:rowOff>
    </xdr:from>
    <xdr:to>
      <xdr:col>1</xdr:col>
      <xdr:colOff>3139225</xdr:colOff>
      <xdr:row>39</xdr:row>
      <xdr:rowOff>67078</xdr:rowOff>
    </xdr:to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/>
      </xdr:nvSpPr>
      <xdr:spPr>
        <a:xfrm>
          <a:off x="3212508" y="10234177"/>
          <a:ext cx="436506" cy="3238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sz="11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C2</a:t>
          </a:r>
        </a:p>
      </xdr:txBody>
    </xdr:sp>
    <xdr:clientData/>
  </xdr:twoCellAnchor>
  <xdr:twoCellAnchor>
    <xdr:from>
      <xdr:col>8</xdr:col>
      <xdr:colOff>104769</xdr:colOff>
      <xdr:row>42</xdr:row>
      <xdr:rowOff>223838</xdr:rowOff>
    </xdr:from>
    <xdr:to>
      <xdr:col>8</xdr:col>
      <xdr:colOff>476251</xdr:colOff>
      <xdr:row>44</xdr:row>
      <xdr:rowOff>45244</xdr:rowOff>
    </xdr:to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/>
      </xdr:nvSpPr>
      <xdr:spPr>
        <a:xfrm>
          <a:off x="9653582" y="11570494"/>
          <a:ext cx="371482" cy="2976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sz="1100" b="1">
              <a:solidFill>
                <a:srgbClr val="FF0000"/>
              </a:solidFill>
            </a:rPr>
            <a:t>C1'</a:t>
          </a:r>
        </a:p>
      </xdr:txBody>
    </xdr:sp>
    <xdr:clientData/>
  </xdr:twoCellAnchor>
  <xdr:twoCellAnchor>
    <xdr:from>
      <xdr:col>8</xdr:col>
      <xdr:colOff>114297</xdr:colOff>
      <xdr:row>38</xdr:row>
      <xdr:rowOff>138138</xdr:rowOff>
    </xdr:from>
    <xdr:to>
      <xdr:col>8</xdr:col>
      <xdr:colOff>485779</xdr:colOff>
      <xdr:row>39</xdr:row>
      <xdr:rowOff>197669</xdr:rowOff>
    </xdr:to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/>
      </xdr:nvSpPr>
      <xdr:spPr>
        <a:xfrm>
          <a:off x="9663110" y="10532294"/>
          <a:ext cx="371482" cy="2976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sz="1100" b="1">
              <a:solidFill>
                <a:srgbClr val="FF0000"/>
              </a:solidFill>
            </a:rPr>
            <a:t>C2'</a:t>
          </a:r>
        </a:p>
      </xdr:txBody>
    </xdr:sp>
    <xdr:clientData/>
  </xdr:twoCellAnchor>
  <xdr:twoCellAnchor>
    <xdr:from>
      <xdr:col>4</xdr:col>
      <xdr:colOff>69057</xdr:colOff>
      <xdr:row>43</xdr:row>
      <xdr:rowOff>116682</xdr:rowOff>
    </xdr:from>
    <xdr:to>
      <xdr:col>4</xdr:col>
      <xdr:colOff>402432</xdr:colOff>
      <xdr:row>44</xdr:row>
      <xdr:rowOff>176213</xdr:rowOff>
    </xdr:to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/>
      </xdr:nvSpPr>
      <xdr:spPr>
        <a:xfrm>
          <a:off x="6593682" y="11701463"/>
          <a:ext cx="333375" cy="2976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sz="1100" b="1">
              <a:solidFill>
                <a:srgbClr val="FF0000"/>
              </a:solidFill>
            </a:rPr>
            <a:t>C3</a:t>
          </a:r>
        </a:p>
      </xdr:txBody>
    </xdr:sp>
    <xdr:clientData/>
  </xdr:twoCellAnchor>
  <xdr:twoCellAnchor>
    <xdr:from>
      <xdr:col>4</xdr:col>
      <xdr:colOff>239635</xdr:colOff>
      <xdr:row>42</xdr:row>
      <xdr:rowOff>88440</xdr:rowOff>
    </xdr:from>
    <xdr:to>
      <xdr:col>4</xdr:col>
      <xdr:colOff>239635</xdr:colOff>
      <xdr:row>43</xdr:row>
      <xdr:rowOff>135567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 bwMode="auto">
        <a:xfrm flipH="1" flipV="1">
          <a:off x="6786396" y="11303792"/>
          <a:ext cx="0" cy="288606"/>
        </a:xfrm>
        <a:prstGeom prst="straightConnector1">
          <a:avLst/>
        </a:prstGeom>
        <a:ln w="158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1035843</xdr:colOff>
      <xdr:row>34</xdr:row>
      <xdr:rowOff>214313</xdr:rowOff>
    </xdr:from>
    <xdr:to>
      <xdr:col>1</xdr:col>
      <xdr:colOff>3405187</xdr:colOff>
      <xdr:row>35</xdr:row>
      <xdr:rowOff>11907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CxnSpPr/>
      </xdr:nvCxnSpPr>
      <xdr:spPr bwMode="auto">
        <a:xfrm>
          <a:off x="1535906" y="9655969"/>
          <a:ext cx="2369344" cy="35719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994521</xdr:colOff>
      <xdr:row>30</xdr:row>
      <xdr:rowOff>58959</xdr:rowOff>
    </xdr:from>
    <xdr:to>
      <xdr:col>1</xdr:col>
      <xdr:colOff>3400424</xdr:colOff>
      <xdr:row>35</xdr:row>
      <xdr:rowOff>7258</xdr:rowOff>
    </xdr:to>
    <xdr:grpSp>
      <xdr:nvGrpSpPr>
        <xdr:cNvPr id="7860" name="Group 7859">
          <a:extLst>
            <a:ext uri="{FF2B5EF4-FFF2-40B4-BE49-F238E27FC236}">
              <a16:creationId xmlns:a16="http://schemas.microsoft.com/office/drawing/2014/main" xmlns="" id="{00000000-0008-0000-0000-0000B41E0000}"/>
            </a:ext>
          </a:extLst>
        </xdr:cNvPr>
        <xdr:cNvGrpSpPr/>
      </xdr:nvGrpSpPr>
      <xdr:grpSpPr>
        <a:xfrm>
          <a:off x="1504310" y="8376565"/>
          <a:ext cx="2405903" cy="1155693"/>
          <a:chOff x="1499346" y="8488584"/>
          <a:chExt cx="2405903" cy="1138924"/>
        </a:xfrm>
      </xdr:grpSpPr>
      <xdr:sp macro="" textlink="">
        <xdr:nvSpPr>
          <xdr:cNvPr id="115" name="Right Triangle 114">
            <a:extLst>
              <a:ext uri="{FF2B5EF4-FFF2-40B4-BE49-F238E27FC236}">
                <a16:creationId xmlns:a16="http://schemas.microsoft.com/office/drawing/2014/main" xmlns="" id="{00000000-0008-0000-0000-000073000000}"/>
              </a:ext>
            </a:extLst>
          </xdr:cNvPr>
          <xdr:cNvSpPr/>
        </xdr:nvSpPr>
        <xdr:spPr>
          <a:xfrm flipH="1">
            <a:off x="2131331" y="8772072"/>
            <a:ext cx="1770744" cy="835025"/>
          </a:xfrm>
          <a:prstGeom prst="rtTriangle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IN" sz="1100"/>
          </a:p>
        </xdr:txBody>
      </xdr: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CxnSpPr/>
        </xdr:nvCxnSpPr>
        <xdr:spPr bwMode="auto">
          <a:xfrm flipV="1">
            <a:off x="1499346" y="8488584"/>
            <a:ext cx="2404872" cy="1124712"/>
          </a:xfrm>
          <a:prstGeom prst="line">
            <a:avLst/>
          </a:prstGeom>
          <a:ln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7855" name="Right Triangle 7854">
            <a:extLst>
              <a:ext uri="{FF2B5EF4-FFF2-40B4-BE49-F238E27FC236}">
                <a16:creationId xmlns:a16="http://schemas.microsoft.com/office/drawing/2014/main" xmlns="" id="{00000000-0008-0000-0000-0000AF1E0000}"/>
              </a:ext>
            </a:extLst>
          </xdr:cNvPr>
          <xdr:cNvSpPr/>
        </xdr:nvSpPr>
        <xdr:spPr>
          <a:xfrm flipH="1">
            <a:off x="2496911" y="8975611"/>
            <a:ext cx="1408338" cy="633299"/>
          </a:xfrm>
          <a:prstGeom prst="rtTriangle">
            <a:avLst/>
          </a:prstGeom>
          <a:blipFill>
            <a:blip xmlns:r="http://schemas.openxmlformats.org/officeDocument/2006/relationships" r:embed="rId2"/>
            <a:tile tx="0" ty="0" sx="100000" sy="100000" flip="none" algn="tl"/>
          </a:blip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IN" sz="1100"/>
          </a:p>
        </xdr:txBody>
      </xdr:sp>
      <xdr:sp macro="" textlink="">
        <xdr:nvSpPr>
          <xdr:cNvPr id="117" name="Right Triangle 116">
            <a:extLst>
              <a:ext uri="{FF2B5EF4-FFF2-40B4-BE49-F238E27FC236}">
                <a16:creationId xmlns:a16="http://schemas.microsoft.com/office/drawing/2014/main" xmlns="" id="{00000000-0008-0000-0000-000075000000}"/>
              </a:ext>
            </a:extLst>
          </xdr:cNvPr>
          <xdr:cNvSpPr/>
        </xdr:nvSpPr>
        <xdr:spPr>
          <a:xfrm flipH="1">
            <a:off x="1501320" y="8516257"/>
            <a:ext cx="2390322" cy="1111251"/>
          </a:xfrm>
          <a:prstGeom prst="rtTriangle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IN" sz="1100"/>
          </a:p>
        </xdr:txBody>
      </xdr:sp>
    </xdr:grpSp>
    <xdr:clientData/>
  </xdr:twoCellAnchor>
  <xdr:twoCellAnchor>
    <xdr:from>
      <xdr:col>5</xdr:col>
      <xdr:colOff>676275</xdr:colOff>
      <xdr:row>34</xdr:row>
      <xdr:rowOff>209550</xdr:rowOff>
    </xdr:from>
    <xdr:to>
      <xdr:col>7</xdr:col>
      <xdr:colOff>209550</xdr:colOff>
      <xdr:row>46</xdr:row>
      <xdr:rowOff>76200</xdr:rowOff>
    </xdr:to>
    <xdr:sp macro="" textlink="">
      <xdr:nvSpPr>
        <xdr:cNvPr id="132" name="Right Triangle 131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/>
      </xdr:nvSpPr>
      <xdr:spPr>
        <a:xfrm>
          <a:off x="7960888" y="9493071"/>
          <a:ext cx="968732" cy="2764397"/>
        </a:xfrm>
        <a:prstGeom prst="rtTriangle">
          <a:avLst/>
        </a:prstGeom>
        <a:blipFill dpi="0" rotWithShape="1">
          <a:blip xmlns:r="http://schemas.openxmlformats.org/officeDocument/2006/relationships" r:embed="rId1">
            <a:alphaModFix amt="25000"/>
          </a:blip>
          <a:srcRect/>
          <a:tile tx="0" ty="0" sx="100000" sy="100000" flip="none" algn="tl"/>
        </a:blipFill>
        <a:ln>
          <a:noFill/>
        </a:ln>
        <a:scene3d>
          <a:camera prst="orthographicFront">
            <a:rot lat="0" lon="10800000" rev="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</xdr:col>
      <xdr:colOff>3105150</xdr:colOff>
      <xdr:row>46</xdr:row>
      <xdr:rowOff>104775</xdr:rowOff>
    </xdr:from>
    <xdr:to>
      <xdr:col>3</xdr:col>
      <xdr:colOff>57150</xdr:colOff>
      <xdr:row>46</xdr:row>
      <xdr:rowOff>228600</xdr:rowOff>
    </xdr:to>
    <xdr:sp macro="" textlink="">
      <xdr:nvSpPr>
        <xdr:cNvPr id="7867" name="Rectangle 7866">
          <a:extLst>
            <a:ext uri="{FF2B5EF4-FFF2-40B4-BE49-F238E27FC236}">
              <a16:creationId xmlns:a16="http://schemas.microsoft.com/office/drawing/2014/main" xmlns="" id="{00000000-0008-0000-0000-0000BB1E0000}"/>
            </a:ext>
          </a:extLst>
        </xdr:cNvPr>
        <xdr:cNvSpPr/>
      </xdr:nvSpPr>
      <xdr:spPr>
        <a:xfrm>
          <a:off x="3609975" y="12344400"/>
          <a:ext cx="2190750" cy="123825"/>
        </a:xfrm>
        <a:prstGeom prst="rec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5</xdr:col>
      <xdr:colOff>533400</xdr:colOff>
      <xdr:row>46</xdr:row>
      <xdr:rowOff>104775</xdr:rowOff>
    </xdr:from>
    <xdr:to>
      <xdr:col>8</xdr:col>
      <xdr:colOff>361950</xdr:colOff>
      <xdr:row>46</xdr:row>
      <xdr:rowOff>228600</xdr:rowOff>
    </xdr:to>
    <xdr:sp macro="" textlink="">
      <xdr:nvSpPr>
        <xdr:cNvPr id="134" name="Rectangle 133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/>
      </xdr:nvSpPr>
      <xdr:spPr>
        <a:xfrm>
          <a:off x="7800975" y="12344400"/>
          <a:ext cx="2114550" cy="123825"/>
        </a:xfrm>
        <a:prstGeom prst="rec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</xdr:col>
      <xdr:colOff>3400425</xdr:colOff>
      <xdr:row>30</xdr:row>
      <xdr:rowOff>66675</xdr:rowOff>
    </xdr:from>
    <xdr:to>
      <xdr:col>8</xdr:col>
      <xdr:colOff>0</xdr:colOff>
      <xdr:row>31</xdr:row>
      <xdr:rowOff>152400</xdr:rowOff>
    </xdr:to>
    <xdr:sp macro="" textlink="">
      <xdr:nvSpPr>
        <xdr:cNvPr id="136" name="Rectangle 135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/>
      </xdr:nvSpPr>
      <xdr:spPr>
        <a:xfrm>
          <a:off x="3905250" y="8496300"/>
          <a:ext cx="5648325" cy="323850"/>
        </a:xfrm>
        <a:prstGeom prst="rec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</xdr:col>
      <xdr:colOff>3389021</xdr:colOff>
      <xdr:row>29</xdr:row>
      <xdr:rowOff>26831</xdr:rowOff>
    </xdr:from>
    <xdr:to>
      <xdr:col>8</xdr:col>
      <xdr:colOff>0</xdr:colOff>
      <xdr:row>30</xdr:row>
      <xdr:rowOff>40246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/>
      </xdr:nvSpPr>
      <xdr:spPr>
        <a:xfrm>
          <a:off x="3898810" y="8102958"/>
          <a:ext cx="5666436" cy="254894"/>
        </a:xfrm>
        <a:prstGeom prst="rect">
          <a:avLst/>
        </a:prstGeom>
        <a:blipFill dpi="0" rotWithShape="1">
          <a:blip xmlns:r="http://schemas.openxmlformats.org/officeDocument/2006/relationships" r:embed="rId4">
            <a:alphaModFix amt="50000"/>
          </a:blip>
          <a:srcRect/>
          <a:tile tx="0" ty="0" sx="100000" sy="100000" flip="none" algn="tl"/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 editAs="oneCell">
    <xdr:from>
      <xdr:col>2</xdr:col>
      <xdr:colOff>747244</xdr:colOff>
      <xdr:row>55</xdr:row>
      <xdr:rowOff>180975</xdr:rowOff>
    </xdr:from>
    <xdr:to>
      <xdr:col>6</xdr:col>
      <xdr:colOff>54639</xdr:colOff>
      <xdr:row>56</xdr:row>
      <xdr:rowOff>187817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7561" y="14535552"/>
          <a:ext cx="2392958" cy="248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361010</xdr:colOff>
      <xdr:row>59</xdr:row>
      <xdr:rowOff>179230</xdr:rowOff>
    </xdr:from>
    <xdr:to>
      <xdr:col>5</xdr:col>
      <xdr:colOff>675335</xdr:colOff>
      <xdr:row>60</xdr:row>
      <xdr:rowOff>188755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6256" y="15499723"/>
          <a:ext cx="1843692" cy="251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214648</xdr:colOff>
      <xdr:row>53</xdr:row>
      <xdr:rowOff>187818</xdr:rowOff>
    </xdr:from>
    <xdr:to>
      <xdr:col>6</xdr:col>
      <xdr:colOff>550036</xdr:colOff>
      <xdr:row>55</xdr:row>
      <xdr:rowOff>67079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xmlns="" id="{66C649E1-CEA2-4F09-988A-3591A0D3C0E4}"/>
            </a:ext>
          </a:extLst>
        </xdr:cNvPr>
        <xdr:cNvSpPr/>
      </xdr:nvSpPr>
      <xdr:spPr>
        <a:xfrm>
          <a:off x="8250528" y="14059438"/>
          <a:ext cx="335388" cy="362218"/>
        </a:xfrm>
        <a:prstGeom prst="rect">
          <a:avLst/>
        </a:prstGeom>
        <a:blipFill dpi="0" rotWithShape="1">
          <a:blip xmlns:r="http://schemas.openxmlformats.org/officeDocument/2006/relationships" r:embed="rId4">
            <a:alphaModFix amt="50000"/>
          </a:blip>
          <a:srcRect/>
          <a:tile tx="0" ty="0" sx="100000" sy="100000" flip="none" algn="tl"/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2</xdr:col>
      <xdr:colOff>214648</xdr:colOff>
      <xdr:row>57</xdr:row>
      <xdr:rowOff>53662</xdr:rowOff>
    </xdr:from>
    <xdr:to>
      <xdr:col>2</xdr:col>
      <xdr:colOff>778099</xdr:colOff>
      <xdr:row>59</xdr:row>
      <xdr:rowOff>107324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xmlns="" id="{736957C1-CB52-401E-A8C2-C1B557C8648E}"/>
            </a:ext>
          </a:extLst>
        </xdr:cNvPr>
        <xdr:cNvSpPr/>
      </xdr:nvSpPr>
      <xdr:spPr>
        <a:xfrm>
          <a:off x="5164965" y="14891197"/>
          <a:ext cx="563451" cy="536620"/>
        </a:xfrm>
        <a:prstGeom prst="rect">
          <a:avLst/>
        </a:prstGeom>
        <a:blipFill>
          <a:blip xmlns:r="http://schemas.openxmlformats.org/officeDocument/2006/relationships" r:embed="rId3"/>
          <a:tile tx="0" ty="0" sx="100000" sy="100000" flip="none" algn="tl"/>
        </a:blip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2</xdr:col>
      <xdr:colOff>228063</xdr:colOff>
      <xdr:row>66</xdr:row>
      <xdr:rowOff>67078</xdr:rowOff>
    </xdr:from>
    <xdr:to>
      <xdr:col>6</xdr:col>
      <xdr:colOff>509790</xdr:colOff>
      <xdr:row>67</xdr:row>
      <xdr:rowOff>26831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xmlns="" id="{DD506408-D389-7292-AFDE-E56B1F32F405}"/>
            </a:ext>
          </a:extLst>
        </xdr:cNvPr>
        <xdr:cNvSpPr/>
      </xdr:nvSpPr>
      <xdr:spPr>
        <a:xfrm>
          <a:off x="5178380" y="17077923"/>
          <a:ext cx="3367290" cy="201232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241479</xdr:colOff>
      <xdr:row>65</xdr:row>
      <xdr:rowOff>174402</xdr:rowOff>
    </xdr:from>
    <xdr:to>
      <xdr:col>6</xdr:col>
      <xdr:colOff>523206</xdr:colOff>
      <xdr:row>66</xdr:row>
      <xdr:rowOff>40247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xmlns="" id="{B452F8AC-C1F2-45F6-9683-033E83555798}"/>
            </a:ext>
          </a:extLst>
        </xdr:cNvPr>
        <xdr:cNvSpPr/>
      </xdr:nvSpPr>
      <xdr:spPr>
        <a:xfrm>
          <a:off x="5191796" y="16943768"/>
          <a:ext cx="3367290" cy="107324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3394120</xdr:colOff>
      <xdr:row>33</xdr:row>
      <xdr:rowOff>80493</xdr:rowOff>
    </xdr:from>
    <xdr:to>
      <xdr:col>1</xdr:col>
      <xdr:colOff>4078311</xdr:colOff>
      <xdr:row>35</xdr:row>
      <xdr:rowOff>1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xmlns="" id="{CD71A78A-FB6E-466E-96CF-E6CE02BD085F}"/>
            </a:ext>
          </a:extLst>
        </xdr:cNvPr>
        <xdr:cNvSpPr/>
      </xdr:nvSpPr>
      <xdr:spPr>
        <a:xfrm>
          <a:off x="3903909" y="9122535"/>
          <a:ext cx="684191" cy="402466"/>
        </a:xfrm>
        <a:prstGeom prst="rect">
          <a:avLst/>
        </a:prstGeom>
        <a:pattFill prst="smConfetti">
          <a:fgClr>
            <a:schemeClr val="tx1"/>
          </a:fgClr>
          <a:bgClr>
            <a:schemeClr val="bg1"/>
          </a:bgClr>
        </a:pattFill>
        <a:ln>
          <a:solidFill>
            <a:schemeClr val="accent1">
              <a:shade val="50000"/>
              <a:alpha val="53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2</xdr:col>
      <xdr:colOff>269148</xdr:colOff>
      <xdr:row>41</xdr:row>
      <xdr:rowOff>198381</xdr:rowOff>
    </xdr:from>
    <xdr:to>
      <xdr:col>6</xdr:col>
      <xdr:colOff>295141</xdr:colOff>
      <xdr:row>42</xdr:row>
      <xdr:rowOff>40246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xmlns="" id="{EE0A4136-8AD7-40FD-B86A-944E5B7F92C7}"/>
            </a:ext>
          </a:extLst>
        </xdr:cNvPr>
        <xdr:cNvSpPr/>
      </xdr:nvSpPr>
      <xdr:spPr>
        <a:xfrm>
          <a:off x="5219465" y="11172254"/>
          <a:ext cx="3111556" cy="83344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268311</xdr:colOff>
      <xdr:row>41</xdr:row>
      <xdr:rowOff>40248</xdr:rowOff>
    </xdr:from>
    <xdr:to>
      <xdr:col>6</xdr:col>
      <xdr:colOff>294304</xdr:colOff>
      <xdr:row>41</xdr:row>
      <xdr:rowOff>123592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xmlns="" id="{9ECF0E85-5542-4907-94C6-7B0AEF11AA78}"/>
            </a:ext>
          </a:extLst>
        </xdr:cNvPr>
        <xdr:cNvSpPr/>
      </xdr:nvSpPr>
      <xdr:spPr>
        <a:xfrm>
          <a:off x="5218628" y="11014121"/>
          <a:ext cx="3111556" cy="83344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241478</xdr:colOff>
      <xdr:row>66</xdr:row>
      <xdr:rowOff>120740</xdr:rowOff>
    </xdr:from>
    <xdr:to>
      <xdr:col>6</xdr:col>
      <xdr:colOff>523205</xdr:colOff>
      <xdr:row>66</xdr:row>
      <xdr:rowOff>228064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xmlns="" id="{C6BE0BE0-6E76-4938-972B-3283FDAEBFFF}"/>
            </a:ext>
          </a:extLst>
        </xdr:cNvPr>
        <xdr:cNvSpPr/>
      </xdr:nvSpPr>
      <xdr:spPr>
        <a:xfrm>
          <a:off x="5191795" y="17131585"/>
          <a:ext cx="3367290" cy="107324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241479</xdr:colOff>
      <xdr:row>67</xdr:row>
      <xdr:rowOff>20123</xdr:rowOff>
    </xdr:from>
    <xdr:to>
      <xdr:col>6</xdr:col>
      <xdr:colOff>536621</xdr:colOff>
      <xdr:row>67</xdr:row>
      <xdr:rowOff>26831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D6E45C7B-0866-3282-0FAB-C140A1C3DBFF}"/>
            </a:ext>
          </a:extLst>
        </xdr:cNvPr>
        <xdr:cNvCxnSpPr/>
      </xdr:nvCxnSpPr>
      <xdr:spPr bwMode="auto">
        <a:xfrm>
          <a:off x="5191796" y="17272447"/>
          <a:ext cx="3380705" cy="6708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219477</xdr:colOff>
      <xdr:row>53</xdr:row>
      <xdr:rowOff>206063</xdr:rowOff>
    </xdr:from>
    <xdr:to>
      <xdr:col>2</xdr:col>
      <xdr:colOff>590281</xdr:colOff>
      <xdr:row>55</xdr:row>
      <xdr:rowOff>85324</xdr:rowOff>
    </xdr:to>
    <xdr:sp macro="" textlink="">
      <xdr:nvSpPr>
        <xdr:cNvPr id="126" name="Rectangle 125">
          <a:extLst>
            <a:ext uri="{FF2B5EF4-FFF2-40B4-BE49-F238E27FC236}">
              <a16:creationId xmlns:a16="http://schemas.microsoft.com/office/drawing/2014/main" xmlns="" id="{66C649E1-CEA2-4F09-988A-3591A0D3C0E4}"/>
            </a:ext>
          </a:extLst>
        </xdr:cNvPr>
        <xdr:cNvSpPr/>
      </xdr:nvSpPr>
      <xdr:spPr>
        <a:xfrm>
          <a:off x="5169794" y="14077683"/>
          <a:ext cx="370804" cy="362218"/>
        </a:xfrm>
        <a:prstGeom prst="rect">
          <a:avLst/>
        </a:prstGeom>
        <a:blipFill dpi="0" rotWithShape="1">
          <a:blip xmlns:r="http://schemas.openxmlformats.org/officeDocument/2006/relationships" r:embed="rId4">
            <a:alphaModFix amt="50000"/>
          </a:blip>
          <a:srcRect/>
          <a:tile tx="0" ty="0" sx="100000" sy="100000" flip="none" algn="tl"/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5</xdr:col>
      <xdr:colOff>729267</xdr:colOff>
      <xdr:row>57</xdr:row>
      <xdr:rowOff>45076</xdr:rowOff>
    </xdr:from>
    <xdr:to>
      <xdr:col>6</xdr:col>
      <xdr:colOff>536621</xdr:colOff>
      <xdr:row>59</xdr:row>
      <xdr:rowOff>98738</xdr:rowOff>
    </xdr:to>
    <xdr:sp macro="" textlink="">
      <xdr:nvSpPr>
        <xdr:cNvPr id="127" name="Rectangle 126">
          <a:extLst>
            <a:ext uri="{FF2B5EF4-FFF2-40B4-BE49-F238E27FC236}">
              <a16:creationId xmlns:a16="http://schemas.microsoft.com/office/drawing/2014/main" xmlns="" id="{736957C1-CB52-401E-A8C2-C1B557C8648E}"/>
            </a:ext>
          </a:extLst>
        </xdr:cNvPr>
        <xdr:cNvSpPr/>
      </xdr:nvSpPr>
      <xdr:spPr>
        <a:xfrm>
          <a:off x="8013880" y="14882611"/>
          <a:ext cx="558621" cy="536620"/>
        </a:xfrm>
        <a:prstGeom prst="rect">
          <a:avLst/>
        </a:prstGeom>
        <a:blipFill>
          <a:blip xmlns:r="http://schemas.openxmlformats.org/officeDocument/2006/relationships" r:embed="rId3"/>
          <a:tile tx="0" ty="0" sx="100000" sy="100000" flip="none" algn="tl"/>
        </a:blip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 bwMode="auto">
        <a:ln w="28575">
          <a:solidFill>
            <a:sysClr val="windowText" lastClr="000000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3"/>
  <sheetViews>
    <sheetView tabSelected="1" topLeftCell="A112" zoomScale="71" zoomScaleNormal="71" workbookViewId="0">
      <selection activeCell="Y131" sqref="Y131"/>
    </sheetView>
  </sheetViews>
  <sheetFormatPr defaultRowHeight="18.75" x14ac:dyDescent="0.3"/>
  <cols>
    <col min="1" max="1" width="7.5703125" style="22" customWidth="1"/>
    <col min="2" max="2" width="66.5703125" style="8" customWidth="1"/>
    <col min="3" max="3" width="12" style="8" bestFit="1" customWidth="1"/>
    <col min="4" max="4" width="11.85546875" style="8" customWidth="1"/>
    <col min="5" max="5" width="11" style="8" customWidth="1"/>
    <col min="6" max="6" width="11.28515625" style="22" customWidth="1"/>
    <col min="7" max="7" width="10.28515625" style="8" bestFit="1" customWidth="1"/>
    <col min="8" max="8" width="12.7109375" style="8" customWidth="1"/>
    <col min="9" max="9" width="20.85546875" style="8" customWidth="1"/>
    <col min="10" max="10" width="15.28515625" style="8" bestFit="1" customWidth="1"/>
    <col min="11" max="13" width="9.140625" style="8"/>
    <col min="14" max="14" width="8.5703125" style="8" customWidth="1"/>
    <col min="15" max="15" width="9.140625" style="8" hidden="1" customWidth="1"/>
    <col min="16" max="16384" width="9.140625" style="8"/>
  </cols>
  <sheetData>
    <row r="1" spans="1:15" ht="41.25" customHeight="1" thickBot="1" x14ac:dyDescent="0.35">
      <c r="A1" s="136" t="s">
        <v>79</v>
      </c>
      <c r="B1" s="136"/>
      <c r="C1" s="136"/>
      <c r="D1" s="136"/>
      <c r="E1" s="136"/>
      <c r="F1" s="136"/>
      <c r="G1" s="136"/>
      <c r="H1" s="136"/>
      <c r="I1" s="136"/>
      <c r="J1" s="136"/>
      <c r="K1" s="6"/>
      <c r="L1" s="6"/>
      <c r="M1" s="6"/>
      <c r="N1" s="6"/>
      <c r="O1" s="7"/>
    </row>
    <row r="2" spans="1:15" ht="61.5" thickBot="1" x14ac:dyDescent="0.35">
      <c r="A2" s="3" t="s">
        <v>38</v>
      </c>
      <c r="B2" s="2" t="s">
        <v>12</v>
      </c>
      <c r="C2" s="1" t="s">
        <v>25</v>
      </c>
      <c r="D2" s="1" t="s">
        <v>24</v>
      </c>
      <c r="E2" s="134" t="s">
        <v>44</v>
      </c>
      <c r="F2" s="135"/>
    </row>
    <row r="3" spans="1:15" ht="19.5" thickBot="1" x14ac:dyDescent="0.35">
      <c r="A3" s="9">
        <v>1</v>
      </c>
      <c r="B3" s="14" t="s">
        <v>80</v>
      </c>
      <c r="C3" s="15">
        <v>6</v>
      </c>
      <c r="D3" s="18"/>
      <c r="E3" s="18"/>
      <c r="F3" s="16"/>
      <c r="G3" s="16"/>
      <c r="H3" s="16"/>
      <c r="I3" s="16"/>
      <c r="J3" s="16"/>
      <c r="K3" s="16"/>
      <c r="L3" s="16"/>
      <c r="M3" s="16"/>
      <c r="N3" s="6"/>
      <c r="O3" s="6"/>
    </row>
    <row r="4" spans="1:15" ht="19.5" thickBot="1" x14ac:dyDescent="0.35">
      <c r="A4" s="9">
        <v>2</v>
      </c>
      <c r="B4" s="14" t="s">
        <v>71</v>
      </c>
      <c r="E4" s="168">
        <v>4</v>
      </c>
      <c r="F4" s="169"/>
      <c r="G4" s="16"/>
      <c r="H4" s="16"/>
      <c r="I4" s="16"/>
      <c r="J4" s="16"/>
      <c r="K4" s="16"/>
      <c r="L4" s="16"/>
      <c r="M4" s="16"/>
      <c r="N4" s="6"/>
      <c r="O4" s="6"/>
    </row>
    <row r="5" spans="1:15" ht="19.5" thickBot="1" x14ac:dyDescent="0.35">
      <c r="A5" s="9">
        <v>3</v>
      </c>
      <c r="B5" s="14" t="s">
        <v>48</v>
      </c>
      <c r="D5" s="15">
        <v>0.1</v>
      </c>
      <c r="E5" s="18"/>
      <c r="F5" s="16"/>
      <c r="G5" s="16"/>
      <c r="H5" s="16"/>
      <c r="I5" s="16"/>
      <c r="J5" s="16"/>
      <c r="K5" s="16"/>
      <c r="L5" s="16"/>
      <c r="M5" s="16"/>
      <c r="N5" s="6"/>
      <c r="O5" s="6"/>
    </row>
    <row r="6" spans="1:15" ht="38.25" thickBot="1" x14ac:dyDescent="0.35">
      <c r="A6" s="9">
        <v>4</v>
      </c>
      <c r="B6" s="14" t="s">
        <v>50</v>
      </c>
      <c r="D6" s="15">
        <v>0.1</v>
      </c>
      <c r="E6" s="12" t="s">
        <v>35</v>
      </c>
      <c r="F6" s="12" t="s">
        <v>36</v>
      </c>
      <c r="G6" s="16"/>
      <c r="H6" s="16"/>
      <c r="I6" s="16"/>
      <c r="J6" s="16"/>
      <c r="K6" s="16"/>
      <c r="L6" s="16"/>
      <c r="M6" s="16"/>
      <c r="N6" s="6"/>
      <c r="O6" s="6"/>
    </row>
    <row r="7" spans="1:15" ht="20.25" customHeight="1" thickBot="1" x14ac:dyDescent="0.35">
      <c r="A7" s="9">
        <v>5</v>
      </c>
      <c r="B7" s="10" t="s">
        <v>34</v>
      </c>
      <c r="C7" s="93">
        <f>E4</f>
        <v>4</v>
      </c>
      <c r="D7" s="11">
        <v>2.5</v>
      </c>
      <c r="E7" s="11">
        <v>1.2</v>
      </c>
      <c r="F7" s="11">
        <v>0.45</v>
      </c>
    </row>
    <row r="8" spans="1:15" ht="19.5" thickBot="1" x14ac:dyDescent="0.35">
      <c r="A8" s="9">
        <v>6</v>
      </c>
      <c r="B8" s="10" t="s">
        <v>64</v>
      </c>
      <c r="C8" s="13"/>
      <c r="D8" s="11">
        <v>1.05</v>
      </c>
      <c r="E8" s="11">
        <v>1.5</v>
      </c>
      <c r="F8" s="11">
        <v>2</v>
      </c>
    </row>
    <row r="9" spans="1:15" ht="19.5" thickBot="1" x14ac:dyDescent="0.35">
      <c r="A9" s="9">
        <v>7</v>
      </c>
      <c r="B9" s="10" t="s">
        <v>65</v>
      </c>
      <c r="C9" s="13"/>
      <c r="D9" s="93">
        <f>D7+D5-D8</f>
        <v>1.55</v>
      </c>
      <c r="E9" s="11">
        <v>1.3</v>
      </c>
      <c r="F9" s="11">
        <v>0.7</v>
      </c>
    </row>
    <row r="10" spans="1:15" ht="19.5" thickBot="1" x14ac:dyDescent="0.35">
      <c r="A10" s="9">
        <v>8</v>
      </c>
      <c r="B10" s="10" t="s">
        <v>66</v>
      </c>
      <c r="C10" s="13"/>
      <c r="D10" s="93">
        <f>D5+D6</f>
        <v>0.2</v>
      </c>
      <c r="E10" s="166">
        <v>4</v>
      </c>
      <c r="F10" s="167"/>
    </row>
    <row r="11" spans="1:15" ht="19.5" thickBot="1" x14ac:dyDescent="0.35">
      <c r="A11" s="9">
        <v>9</v>
      </c>
      <c r="B11" s="10" t="s">
        <v>37</v>
      </c>
      <c r="C11" s="93">
        <f>E4</f>
        <v>4</v>
      </c>
      <c r="D11" s="11">
        <v>0.3</v>
      </c>
      <c r="E11" s="166">
        <v>0.45</v>
      </c>
      <c r="F11" s="167"/>
    </row>
    <row r="12" spans="1:15" ht="19.5" thickBot="1" x14ac:dyDescent="0.35">
      <c r="A12" s="9">
        <v>10</v>
      </c>
      <c r="B12" s="14" t="s">
        <v>28</v>
      </c>
      <c r="C12" s="96">
        <f>C3</f>
        <v>6</v>
      </c>
      <c r="D12" s="15">
        <v>0.35</v>
      </c>
      <c r="E12" s="168">
        <v>0.3</v>
      </c>
      <c r="F12" s="169"/>
      <c r="G12" s="16"/>
      <c r="H12" s="16"/>
      <c r="I12" s="16"/>
      <c r="J12" s="16"/>
      <c r="K12" s="16"/>
      <c r="L12" s="16"/>
      <c r="M12" s="16"/>
      <c r="N12" s="6"/>
      <c r="O12" s="6"/>
    </row>
    <row r="13" spans="1:15" ht="19.5" thickBot="1" x14ac:dyDescent="0.35">
      <c r="A13" s="9">
        <v>11</v>
      </c>
      <c r="B13" s="14" t="s">
        <v>27</v>
      </c>
      <c r="C13" s="96">
        <f>C3</f>
        <v>6</v>
      </c>
      <c r="D13" s="15">
        <v>0.25</v>
      </c>
      <c r="E13" s="172">
        <f>E4</f>
        <v>4</v>
      </c>
      <c r="F13" s="173"/>
      <c r="G13" s="16"/>
      <c r="H13" s="16"/>
      <c r="I13" s="16"/>
      <c r="J13" s="16"/>
      <c r="K13" s="16"/>
      <c r="L13" s="16"/>
      <c r="M13" s="16"/>
      <c r="N13" s="6"/>
      <c r="O13" s="6"/>
    </row>
    <row r="14" spans="1:15" ht="19.5" thickBot="1" x14ac:dyDescent="0.35">
      <c r="A14" s="9">
        <v>12</v>
      </c>
      <c r="B14" s="14" t="s">
        <v>26</v>
      </c>
      <c r="C14" s="96">
        <f>C3</f>
        <v>6</v>
      </c>
      <c r="D14" s="15">
        <v>0.2</v>
      </c>
      <c r="E14" s="168">
        <v>0.2</v>
      </c>
      <c r="F14" s="169"/>
      <c r="G14" s="16"/>
      <c r="H14" s="16"/>
      <c r="I14" s="16"/>
      <c r="J14" s="16"/>
      <c r="K14" s="16"/>
      <c r="L14" s="16"/>
      <c r="M14" s="16"/>
      <c r="N14" s="6"/>
      <c r="O14" s="6"/>
    </row>
    <row r="15" spans="1:15" ht="19.5" thickBot="1" x14ac:dyDescent="0.35">
      <c r="A15" s="9">
        <v>13</v>
      </c>
      <c r="B15" s="14" t="s">
        <v>53</v>
      </c>
      <c r="C15" s="96">
        <f>E4</f>
        <v>4</v>
      </c>
      <c r="D15" s="15">
        <v>0.1</v>
      </c>
      <c r="E15" s="170">
        <f>E4</f>
        <v>4</v>
      </c>
      <c r="F15" s="171"/>
      <c r="G15" s="16"/>
      <c r="H15" s="16"/>
      <c r="I15" s="16"/>
      <c r="J15" s="16"/>
      <c r="K15" s="16"/>
      <c r="L15" s="16"/>
      <c r="M15" s="16"/>
      <c r="N15" s="6"/>
      <c r="O15" s="6"/>
    </row>
    <row r="16" spans="1:15" ht="19.5" thickBot="1" x14ac:dyDescent="0.35">
      <c r="A16" s="9">
        <v>14</v>
      </c>
      <c r="B16" s="14" t="s">
        <v>49</v>
      </c>
      <c r="C16" s="96">
        <f>E4</f>
        <v>4</v>
      </c>
      <c r="D16" s="114"/>
      <c r="E16" s="168">
        <v>2.65</v>
      </c>
      <c r="F16" s="169"/>
      <c r="G16" s="16"/>
      <c r="H16" s="16"/>
      <c r="I16" s="16"/>
      <c r="J16" s="16"/>
      <c r="K16" s="16"/>
      <c r="L16" s="16"/>
      <c r="M16" s="16"/>
      <c r="N16" s="6"/>
      <c r="O16" s="6"/>
    </row>
    <row r="17" spans="1:15" ht="19.5" thickBot="1" x14ac:dyDescent="0.35">
      <c r="A17" s="9">
        <v>15</v>
      </c>
      <c r="B17" s="14" t="s">
        <v>47</v>
      </c>
      <c r="E17" s="96">
        <f>C3-(E11*2)</f>
        <v>5.0999999999999996</v>
      </c>
      <c r="F17" s="115"/>
      <c r="G17" s="16"/>
      <c r="H17" s="16"/>
      <c r="I17" s="16"/>
      <c r="J17" s="16"/>
      <c r="K17" s="16"/>
      <c r="L17" s="16"/>
      <c r="M17" s="16"/>
      <c r="N17" s="6"/>
      <c r="O17" s="6"/>
    </row>
    <row r="18" spans="1:15" ht="19.5" thickBot="1" x14ac:dyDescent="0.35">
      <c r="A18" s="9">
        <v>16</v>
      </c>
      <c r="B18" s="14" t="s">
        <v>63</v>
      </c>
      <c r="D18" s="18"/>
      <c r="E18" s="15">
        <v>1.5</v>
      </c>
      <c r="F18" s="16"/>
      <c r="G18" s="16"/>
      <c r="H18" s="16"/>
      <c r="I18" s="16"/>
      <c r="J18" s="16"/>
      <c r="K18" s="16"/>
      <c r="L18" s="16"/>
      <c r="M18" s="16"/>
      <c r="N18" s="6"/>
      <c r="O18" s="6"/>
    </row>
    <row r="19" spans="1:15" ht="19.5" thickBot="1" x14ac:dyDescent="0.35">
      <c r="A19" s="9">
        <v>17</v>
      </c>
      <c r="B19" s="14" t="s">
        <v>72</v>
      </c>
      <c r="D19" s="18"/>
      <c r="E19" s="15">
        <v>2.5</v>
      </c>
      <c r="F19" s="16"/>
      <c r="G19" s="16"/>
      <c r="H19" s="16"/>
      <c r="I19" s="16"/>
      <c r="J19" s="16"/>
      <c r="K19" s="16"/>
      <c r="L19" s="16"/>
      <c r="M19" s="16"/>
      <c r="N19" s="6"/>
      <c r="O19" s="6"/>
    </row>
    <row r="20" spans="1:15" ht="19.5" thickBot="1" x14ac:dyDescent="0.35">
      <c r="A20" s="9">
        <v>18</v>
      </c>
      <c r="B20" s="14" t="s">
        <v>73</v>
      </c>
      <c r="D20" s="18"/>
      <c r="E20" s="15">
        <v>2.65</v>
      </c>
      <c r="F20" s="16"/>
      <c r="G20" s="16"/>
      <c r="H20" s="16"/>
      <c r="I20" s="16"/>
      <c r="J20" s="16"/>
      <c r="K20" s="16"/>
      <c r="L20" s="16"/>
      <c r="M20" s="16"/>
      <c r="N20" s="6"/>
      <c r="O20" s="6"/>
    </row>
    <row r="21" spans="1:15" ht="19.5" thickBot="1" x14ac:dyDescent="0.35">
      <c r="A21" s="9">
        <v>19</v>
      </c>
      <c r="B21" s="14" t="s">
        <v>75</v>
      </c>
      <c r="D21" s="15">
        <v>0.15</v>
      </c>
      <c r="E21" s="18"/>
      <c r="F21" s="16"/>
      <c r="G21" s="16"/>
      <c r="H21" s="16"/>
      <c r="I21" s="16"/>
      <c r="J21" s="16"/>
      <c r="K21" s="16"/>
      <c r="L21" s="16"/>
      <c r="M21" s="16"/>
      <c r="N21" s="6"/>
      <c r="O21" s="6"/>
    </row>
    <row r="22" spans="1:15" ht="19.5" thickBot="1" x14ac:dyDescent="0.35">
      <c r="A22" s="9">
        <v>20</v>
      </c>
      <c r="B22" s="14" t="s">
        <v>74</v>
      </c>
      <c r="D22" s="15">
        <v>0.15</v>
      </c>
      <c r="E22" s="18"/>
      <c r="F22" s="16"/>
      <c r="G22" s="16"/>
      <c r="H22" s="16"/>
      <c r="I22" s="16"/>
      <c r="J22" s="16"/>
      <c r="K22" s="16"/>
      <c r="L22" s="16"/>
      <c r="M22" s="16"/>
      <c r="N22" s="6"/>
      <c r="O22" s="6"/>
    </row>
    <row r="23" spans="1:15" ht="19.5" thickBot="1" x14ac:dyDescent="0.35">
      <c r="A23" s="9">
        <v>21</v>
      </c>
      <c r="B23" s="14" t="s">
        <v>56</v>
      </c>
      <c r="D23" s="15">
        <v>2.61</v>
      </c>
      <c r="E23" s="18"/>
      <c r="F23" s="16"/>
      <c r="G23" s="16"/>
      <c r="H23" s="16"/>
      <c r="I23" s="16"/>
      <c r="J23" s="16"/>
      <c r="K23" s="16"/>
      <c r="L23" s="16"/>
      <c r="M23" s="16"/>
      <c r="N23" s="6"/>
      <c r="O23" s="6"/>
    </row>
    <row r="24" spans="1:15" ht="19.5" thickBot="1" x14ac:dyDescent="0.35">
      <c r="A24" s="9">
        <v>22</v>
      </c>
      <c r="B24" s="14" t="s">
        <v>76</v>
      </c>
      <c r="D24" s="15">
        <v>1.41</v>
      </c>
      <c r="E24" s="18"/>
      <c r="F24" s="16"/>
      <c r="G24" s="16"/>
      <c r="H24" s="16"/>
      <c r="I24" s="16"/>
      <c r="J24" s="16"/>
      <c r="K24" s="16"/>
      <c r="L24" s="16"/>
      <c r="M24" s="16"/>
      <c r="N24" s="6"/>
      <c r="O24" s="6"/>
    </row>
    <row r="25" spans="1:15" x14ac:dyDescent="0.3">
      <c r="A25" s="19"/>
      <c r="B25" s="18"/>
      <c r="C25" s="18"/>
      <c r="D25" s="18"/>
      <c r="E25" s="18"/>
      <c r="F25" s="16"/>
      <c r="G25" s="16"/>
      <c r="H25" s="16"/>
      <c r="I25" s="16"/>
      <c r="J25" s="16"/>
      <c r="K25" s="16"/>
      <c r="L25" s="16"/>
      <c r="M25" s="16"/>
      <c r="N25" s="6"/>
      <c r="O25" s="6"/>
    </row>
    <row r="26" spans="1:15" x14ac:dyDescent="0.3">
      <c r="A26" s="19"/>
      <c r="B26" s="18"/>
      <c r="C26" s="18"/>
      <c r="D26" s="18"/>
      <c r="E26" s="18"/>
      <c r="F26" s="16"/>
      <c r="G26" s="16"/>
      <c r="H26" s="16"/>
      <c r="I26" s="16"/>
      <c r="J26" s="16"/>
      <c r="K26" s="16"/>
      <c r="L26" s="16"/>
      <c r="M26" s="16"/>
      <c r="N26" s="6"/>
      <c r="O26" s="6"/>
    </row>
    <row r="27" spans="1:15" x14ac:dyDescent="0.3">
      <c r="A27" s="19"/>
      <c r="B27" s="18"/>
      <c r="C27" s="18"/>
      <c r="D27" s="18"/>
      <c r="E27" s="20"/>
      <c r="F27" s="16"/>
      <c r="G27" s="16"/>
      <c r="H27" s="16"/>
      <c r="K27" s="16"/>
      <c r="L27" s="16"/>
      <c r="M27" s="16"/>
      <c r="N27" s="6"/>
      <c r="O27" s="6"/>
    </row>
    <row r="28" spans="1:15" x14ac:dyDescent="0.3">
      <c r="A28" s="19"/>
      <c r="B28" s="21"/>
      <c r="C28" s="18"/>
      <c r="D28" s="18"/>
      <c r="E28" s="83">
        <f>C3</f>
        <v>6</v>
      </c>
      <c r="F28" s="16"/>
      <c r="G28" s="16"/>
      <c r="H28" s="16"/>
      <c r="I28" s="177" t="s">
        <v>67</v>
      </c>
      <c r="J28" s="177"/>
      <c r="K28" s="177"/>
      <c r="L28" s="177"/>
      <c r="M28" s="16"/>
      <c r="N28" s="6"/>
      <c r="O28" s="6"/>
    </row>
    <row r="29" spans="1:15" x14ac:dyDescent="0.3">
      <c r="A29" s="19"/>
      <c r="B29" s="18"/>
      <c r="C29" s="18"/>
      <c r="D29" s="18"/>
      <c r="E29" s="18"/>
      <c r="F29" s="16"/>
      <c r="G29" s="16"/>
      <c r="H29" s="16"/>
      <c r="I29" s="177" t="s">
        <v>68</v>
      </c>
      <c r="J29" s="177"/>
      <c r="K29" s="177"/>
      <c r="L29" s="177"/>
      <c r="M29" s="16"/>
      <c r="N29" s="6"/>
      <c r="O29" s="6"/>
    </row>
    <row r="30" spans="1:15" x14ac:dyDescent="0.3">
      <c r="A30" s="19"/>
      <c r="B30" s="18"/>
      <c r="C30" s="18"/>
      <c r="D30" s="18"/>
      <c r="E30" s="18"/>
      <c r="F30" s="16"/>
      <c r="G30" s="16"/>
      <c r="H30" s="16"/>
      <c r="I30" s="94" t="s">
        <v>69</v>
      </c>
      <c r="J30" s="94"/>
      <c r="K30" s="95">
        <f>D14</f>
        <v>0.2</v>
      </c>
      <c r="L30" s="94"/>
      <c r="M30" s="16"/>
      <c r="N30" s="6"/>
      <c r="O30" s="6"/>
    </row>
    <row r="31" spans="1:15" x14ac:dyDescent="0.3">
      <c r="A31" s="19"/>
      <c r="B31" s="18"/>
      <c r="C31" s="18"/>
      <c r="D31" s="18"/>
      <c r="E31" s="18"/>
      <c r="F31" s="16"/>
      <c r="G31" s="16"/>
      <c r="H31" s="16"/>
      <c r="I31" s="180"/>
      <c r="J31" s="180"/>
      <c r="K31" s="17">
        <f>D13</f>
        <v>0.25</v>
      </c>
      <c r="L31" s="16"/>
      <c r="M31" s="16"/>
      <c r="N31" s="6"/>
      <c r="O31" s="6"/>
    </row>
    <row r="32" spans="1:15" x14ac:dyDescent="0.3">
      <c r="A32" s="19"/>
      <c r="B32" s="87">
        <f>E20</f>
        <v>2.65</v>
      </c>
      <c r="C32" s="18"/>
      <c r="D32" s="18"/>
      <c r="E32" s="18"/>
      <c r="F32" s="16"/>
      <c r="G32" s="16"/>
      <c r="H32" s="16"/>
      <c r="I32" s="16"/>
      <c r="J32" s="16"/>
      <c r="K32" s="16"/>
      <c r="L32" s="16"/>
      <c r="M32" s="16"/>
      <c r="N32" s="6"/>
      <c r="O32" s="6"/>
    </row>
    <row r="33" spans="1:15" x14ac:dyDescent="0.3">
      <c r="A33" s="19"/>
      <c r="B33" s="18"/>
      <c r="C33" s="174"/>
      <c r="D33" s="174"/>
      <c r="E33" s="174"/>
      <c r="F33" s="174"/>
      <c r="G33" s="16"/>
      <c r="H33" s="16"/>
      <c r="I33" s="16"/>
      <c r="J33" s="16"/>
      <c r="K33" s="17">
        <f>D12</f>
        <v>0.35</v>
      </c>
      <c r="L33" s="16"/>
      <c r="M33" s="16"/>
      <c r="N33" s="6"/>
      <c r="O33" s="6"/>
    </row>
    <row r="34" spans="1:15" x14ac:dyDescent="0.3">
      <c r="A34" s="19"/>
      <c r="B34" s="18"/>
      <c r="C34" s="176"/>
      <c r="D34" s="176"/>
      <c r="E34" s="176"/>
      <c r="F34" s="176"/>
      <c r="G34" s="176"/>
      <c r="H34" s="16"/>
      <c r="I34" s="16"/>
      <c r="J34" s="113">
        <f>D21</f>
        <v>0.15</v>
      </c>
      <c r="K34" s="16"/>
      <c r="L34" s="16"/>
      <c r="M34" s="16"/>
      <c r="N34" s="6"/>
      <c r="O34" s="6"/>
    </row>
    <row r="35" spans="1:15" x14ac:dyDescent="0.3">
      <c r="A35" s="19"/>
      <c r="B35" s="18"/>
      <c r="C35" s="18"/>
      <c r="D35" s="18"/>
      <c r="E35" s="86">
        <f>E17</f>
        <v>5.0999999999999996</v>
      </c>
      <c r="F35" s="16"/>
      <c r="G35" s="16"/>
      <c r="H35" s="16"/>
      <c r="J35" s="113">
        <f>D22</f>
        <v>0.15</v>
      </c>
      <c r="K35" s="17">
        <f>D11</f>
        <v>0.3</v>
      </c>
      <c r="L35" s="16"/>
      <c r="M35" s="16"/>
      <c r="N35" s="6"/>
      <c r="O35" s="6"/>
    </row>
    <row r="36" spans="1:15" x14ac:dyDescent="0.3">
      <c r="A36" s="19"/>
      <c r="B36" s="18"/>
      <c r="C36" s="18"/>
      <c r="D36" s="18"/>
      <c r="E36" s="18"/>
      <c r="F36" s="16"/>
      <c r="G36" s="16"/>
      <c r="H36" s="17">
        <f>F7</f>
        <v>0.45</v>
      </c>
      <c r="I36" s="17">
        <f>F9</f>
        <v>0.7</v>
      </c>
      <c r="J36" s="16"/>
      <c r="K36" s="16"/>
      <c r="L36" s="16"/>
      <c r="M36" s="16"/>
      <c r="N36" s="6"/>
      <c r="O36" s="6"/>
    </row>
    <row r="37" spans="1:15" x14ac:dyDescent="0.3">
      <c r="A37" s="19"/>
      <c r="B37" s="88">
        <f>E19</f>
        <v>2.5</v>
      </c>
      <c r="C37" s="174"/>
      <c r="D37" s="174"/>
      <c r="E37" s="174"/>
      <c r="F37" s="174"/>
      <c r="G37" s="16"/>
      <c r="H37" s="16"/>
      <c r="I37" s="178" t="s">
        <v>70</v>
      </c>
      <c r="J37" s="16"/>
      <c r="K37" s="16"/>
      <c r="L37" s="16"/>
      <c r="M37" s="16"/>
      <c r="N37" s="6"/>
      <c r="O37" s="6"/>
    </row>
    <row r="38" spans="1:15" x14ac:dyDescent="0.3">
      <c r="B38" s="23"/>
      <c r="C38" s="120"/>
      <c r="D38" s="120"/>
      <c r="E38" s="120"/>
      <c r="F38" s="120"/>
      <c r="G38" s="83">
        <f>D24</f>
        <v>1.41</v>
      </c>
      <c r="I38" s="178"/>
    </row>
    <row r="39" spans="1:15" x14ac:dyDescent="0.3">
      <c r="B39" s="24"/>
      <c r="C39" s="24"/>
      <c r="D39" s="175"/>
      <c r="E39" s="175"/>
      <c r="F39" s="175"/>
      <c r="K39" s="17">
        <f>D9</f>
        <v>1.55</v>
      </c>
    </row>
    <row r="40" spans="1:15" x14ac:dyDescent="0.3">
      <c r="B40" s="24"/>
      <c r="C40" s="24"/>
      <c r="D40" s="85"/>
      <c r="E40" s="17">
        <f>E4</f>
        <v>4</v>
      </c>
      <c r="F40" s="85"/>
    </row>
    <row r="41" spans="1:15" x14ac:dyDescent="0.3">
      <c r="C41" s="24"/>
      <c r="D41" s="85"/>
      <c r="F41" s="85"/>
      <c r="J41" s="17">
        <f>D7</f>
        <v>2.5</v>
      </c>
    </row>
    <row r="42" spans="1:15" x14ac:dyDescent="0.3">
      <c r="B42" s="24"/>
      <c r="C42" s="24"/>
      <c r="D42" s="24"/>
      <c r="E42" s="24"/>
      <c r="H42" s="85">
        <f>E9</f>
        <v>1.3</v>
      </c>
      <c r="I42" s="25"/>
    </row>
    <row r="43" spans="1:15" x14ac:dyDescent="0.3">
      <c r="B43" s="24"/>
      <c r="C43" s="24"/>
      <c r="D43" s="24"/>
      <c r="E43" s="24"/>
      <c r="H43" s="92">
        <f>F8</f>
        <v>2</v>
      </c>
    </row>
    <row r="44" spans="1:15" x14ac:dyDescent="0.3">
      <c r="B44" s="24"/>
      <c r="C44" s="24"/>
      <c r="D44" s="24"/>
      <c r="E44" s="24"/>
    </row>
    <row r="45" spans="1:15" x14ac:dyDescent="0.3">
      <c r="B45" s="24"/>
      <c r="C45" s="24"/>
      <c r="D45" s="24"/>
      <c r="E45" s="86"/>
      <c r="K45" s="17">
        <f>D8</f>
        <v>1.05</v>
      </c>
    </row>
    <row r="46" spans="1:15" x14ac:dyDescent="0.3">
      <c r="B46" s="24"/>
      <c r="C46" s="24"/>
      <c r="D46" s="24"/>
      <c r="E46" s="24"/>
    </row>
    <row r="47" spans="1:15" x14ac:dyDescent="0.3">
      <c r="B47" s="24"/>
      <c r="C47" s="24"/>
      <c r="D47" s="24"/>
      <c r="E47" s="24"/>
      <c r="I47" s="17">
        <f>D5</f>
        <v>0.1</v>
      </c>
    </row>
    <row r="48" spans="1:15" x14ac:dyDescent="0.3">
      <c r="B48" s="24"/>
      <c r="C48" s="24"/>
      <c r="D48" s="24"/>
      <c r="E48" s="24"/>
    </row>
    <row r="49" spans="2:17" x14ac:dyDescent="0.3">
      <c r="B49" s="85">
        <f>E7</f>
        <v>1.2</v>
      </c>
      <c r="C49" s="24"/>
      <c r="D49" s="24"/>
      <c r="E49" s="24"/>
      <c r="H49" s="83">
        <f>E18</f>
        <v>1.5</v>
      </c>
    </row>
    <row r="50" spans="2:17" x14ac:dyDescent="0.3">
      <c r="B50" s="24"/>
      <c r="C50" s="24"/>
      <c r="D50" s="24"/>
      <c r="E50" s="24"/>
    </row>
    <row r="51" spans="2:17" x14ac:dyDescent="0.3">
      <c r="B51" s="24"/>
      <c r="C51" s="164" t="s">
        <v>78</v>
      </c>
      <c r="D51" s="164"/>
      <c r="E51" s="164"/>
      <c r="F51" s="164"/>
      <c r="G51" s="164"/>
    </row>
    <row r="52" spans="2:17" x14ac:dyDescent="0.3">
      <c r="B52" s="24"/>
      <c r="C52" s="24"/>
      <c r="D52" s="24"/>
      <c r="E52" s="24"/>
    </row>
    <row r="53" spans="2:17" x14ac:dyDescent="0.3">
      <c r="B53" s="24"/>
      <c r="C53" s="17">
        <v>0.2</v>
      </c>
      <c r="D53" s="24"/>
      <c r="E53" s="24"/>
    </row>
    <row r="54" spans="2:17" x14ac:dyDescent="0.3">
      <c r="B54" s="24"/>
      <c r="C54" s="24"/>
      <c r="D54" s="24"/>
      <c r="E54" s="24"/>
    </row>
    <row r="55" spans="2:17" x14ac:dyDescent="0.3">
      <c r="B55" s="24"/>
      <c r="C55" s="163" t="s">
        <v>26</v>
      </c>
      <c r="D55" s="163"/>
      <c r="E55" s="163"/>
      <c r="F55" s="163"/>
      <c r="G55" s="163"/>
      <c r="H55" s="21">
        <f>D14</f>
        <v>0.2</v>
      </c>
    </row>
    <row r="56" spans="2:17" x14ac:dyDescent="0.3">
      <c r="B56" s="24"/>
      <c r="C56" s="24"/>
      <c r="D56" s="24"/>
      <c r="E56" s="24"/>
      <c r="K56" s="165"/>
      <c r="L56" s="165"/>
      <c r="M56" s="165"/>
    </row>
    <row r="57" spans="2:17" x14ac:dyDescent="0.3">
      <c r="B57" s="24"/>
      <c r="H57" s="21">
        <f>D13</f>
        <v>0.25</v>
      </c>
      <c r="M57" s="163"/>
      <c r="N57" s="163"/>
      <c r="O57" s="163"/>
      <c r="P57" s="163"/>
      <c r="Q57" s="163"/>
    </row>
    <row r="58" spans="2:17" x14ac:dyDescent="0.3">
      <c r="B58" s="24"/>
      <c r="C58" s="24"/>
      <c r="D58" s="165" t="s">
        <v>28</v>
      </c>
      <c r="E58" s="165"/>
      <c r="F58" s="165"/>
    </row>
    <row r="59" spans="2:17" x14ac:dyDescent="0.3">
      <c r="B59" s="85">
        <f>D11</f>
        <v>0.3</v>
      </c>
      <c r="C59" s="24"/>
      <c r="D59" s="165"/>
      <c r="E59" s="165"/>
      <c r="F59" s="165"/>
      <c r="H59" s="21">
        <f>D12</f>
        <v>0.35</v>
      </c>
    </row>
    <row r="60" spans="2:17" x14ac:dyDescent="0.3">
      <c r="B60" s="24"/>
      <c r="C60" s="24"/>
      <c r="D60" s="175"/>
      <c r="E60" s="175"/>
      <c r="F60" s="175"/>
    </row>
    <row r="61" spans="2:17" x14ac:dyDescent="0.3">
      <c r="B61" s="24"/>
      <c r="C61" s="24"/>
      <c r="H61" s="17">
        <f>D11</f>
        <v>0.3</v>
      </c>
      <c r="J61" s="163"/>
      <c r="K61" s="163"/>
      <c r="L61" s="163"/>
      <c r="M61" s="163"/>
      <c r="N61" s="163"/>
    </row>
    <row r="62" spans="2:17" x14ac:dyDescent="0.3">
      <c r="B62" s="24"/>
      <c r="C62" s="24"/>
      <c r="D62" s="24"/>
      <c r="E62" s="24"/>
    </row>
    <row r="63" spans="2:17" x14ac:dyDescent="0.3">
      <c r="B63" s="24"/>
      <c r="C63" s="24"/>
      <c r="D63" s="24"/>
      <c r="E63" s="17">
        <f>E4</f>
        <v>4</v>
      </c>
    </row>
    <row r="64" spans="2:17" x14ac:dyDescent="0.3">
      <c r="B64" s="24"/>
      <c r="C64" s="24"/>
      <c r="D64" s="24"/>
      <c r="E64" s="24"/>
      <c r="H64" s="17">
        <f>D9</f>
        <v>1.55</v>
      </c>
    </row>
    <row r="65" spans="1:22" x14ac:dyDescent="0.3">
      <c r="B65" s="24"/>
      <c r="C65" s="163" t="s">
        <v>53</v>
      </c>
      <c r="D65" s="163"/>
      <c r="E65" s="163"/>
      <c r="F65" s="163"/>
      <c r="G65" s="163"/>
    </row>
    <row r="66" spans="1:22" x14ac:dyDescent="0.3">
      <c r="B66" s="24"/>
      <c r="C66" s="24"/>
      <c r="D66" s="24"/>
      <c r="E66" s="24"/>
    </row>
    <row r="67" spans="1:22" x14ac:dyDescent="0.3">
      <c r="B67" s="24"/>
      <c r="C67" s="24"/>
      <c r="D67" s="24"/>
      <c r="E67" s="24"/>
    </row>
    <row r="68" spans="1:22" x14ac:dyDescent="0.3">
      <c r="B68" s="24"/>
      <c r="C68" s="24"/>
      <c r="D68" s="24"/>
      <c r="E68" s="24"/>
    </row>
    <row r="69" spans="1:22" ht="15.75" customHeight="1" x14ac:dyDescent="0.3">
      <c r="C69" s="164" t="s">
        <v>77</v>
      </c>
      <c r="D69" s="164"/>
      <c r="E69" s="164"/>
      <c r="F69" s="164"/>
      <c r="G69" s="164"/>
    </row>
    <row r="71" spans="1:22" s="31" customFormat="1" ht="61.5" customHeight="1" x14ac:dyDescent="0.25">
      <c r="A71" s="26" t="s">
        <v>57</v>
      </c>
      <c r="B71" s="27" t="s">
        <v>0</v>
      </c>
      <c r="C71" s="28" t="s">
        <v>6</v>
      </c>
      <c r="D71" s="29" t="s">
        <v>8</v>
      </c>
      <c r="E71" s="29" t="s">
        <v>7</v>
      </c>
      <c r="F71" s="29" t="s">
        <v>5</v>
      </c>
      <c r="G71" s="30" t="s">
        <v>10</v>
      </c>
      <c r="H71" s="30" t="s">
        <v>1</v>
      </c>
      <c r="I71" s="30" t="s">
        <v>9</v>
      </c>
      <c r="J71" s="30" t="s">
        <v>4</v>
      </c>
    </row>
    <row r="72" spans="1:22" ht="97.5" x14ac:dyDescent="0.3">
      <c r="A72" s="32">
        <v>1</v>
      </c>
      <c r="B72" s="33" t="s">
        <v>58</v>
      </c>
      <c r="C72" s="186"/>
      <c r="D72" s="187"/>
      <c r="E72" s="187"/>
      <c r="F72" s="187"/>
      <c r="G72" s="187"/>
      <c r="H72" s="187"/>
      <c r="I72" s="187"/>
      <c r="J72" s="188"/>
    </row>
    <row r="73" spans="1:22" ht="22.5" x14ac:dyDescent="0.3">
      <c r="A73" s="34"/>
      <c r="B73" s="97" t="s">
        <v>13</v>
      </c>
      <c r="C73" s="98">
        <v>2</v>
      </c>
      <c r="D73" s="106"/>
      <c r="E73" s="36">
        <f>(F8+E8)/2</f>
        <v>1.75</v>
      </c>
      <c r="F73" s="77">
        <f>D8</f>
        <v>1.05</v>
      </c>
      <c r="G73" s="66">
        <f>(C73*E73*F73)</f>
        <v>3.6750000000000003</v>
      </c>
      <c r="H73" s="49" t="s">
        <v>59</v>
      </c>
      <c r="I73" s="137"/>
      <c r="J73" s="138"/>
    </row>
    <row r="74" spans="1:22" ht="22.5" x14ac:dyDescent="0.3">
      <c r="A74" s="34"/>
      <c r="B74" s="97" t="s">
        <v>14</v>
      </c>
      <c r="C74" s="98">
        <v>2</v>
      </c>
      <c r="D74" s="38"/>
      <c r="E74" s="36">
        <f>(E9+F9)/2</f>
        <v>1</v>
      </c>
      <c r="F74" s="77">
        <f>D9</f>
        <v>1.55</v>
      </c>
      <c r="G74" s="66">
        <f>(C74*E74*F74)</f>
        <v>3.1</v>
      </c>
      <c r="H74" s="49" t="s">
        <v>59</v>
      </c>
      <c r="I74" s="137"/>
      <c r="J74" s="138"/>
    </row>
    <row r="75" spans="1:22" ht="22.5" x14ac:dyDescent="0.3">
      <c r="A75" s="34"/>
      <c r="B75" s="37" t="s">
        <v>52</v>
      </c>
      <c r="C75" s="98">
        <v>1</v>
      </c>
      <c r="D75" s="38"/>
      <c r="E75" s="36">
        <f>E10</f>
        <v>4</v>
      </c>
      <c r="F75" s="77">
        <f>D10</f>
        <v>0.2</v>
      </c>
      <c r="G75" s="66">
        <f>E75*F75</f>
        <v>0.8</v>
      </c>
      <c r="H75" s="49" t="s">
        <v>59</v>
      </c>
      <c r="I75" s="137"/>
      <c r="J75" s="138"/>
    </row>
    <row r="76" spans="1:22" ht="22.5" x14ac:dyDescent="0.3">
      <c r="A76" s="32"/>
      <c r="B76" s="152"/>
      <c r="C76" s="153"/>
      <c r="D76" s="74"/>
      <c r="E76" s="128" t="s">
        <v>11</v>
      </c>
      <c r="F76" s="128"/>
      <c r="G76" s="99">
        <f>G73+G74+G75</f>
        <v>7.5750000000000002</v>
      </c>
      <c r="H76" s="49" t="s">
        <v>59</v>
      </c>
      <c r="I76" s="161"/>
      <c r="J76" s="162"/>
    </row>
    <row r="77" spans="1:22" ht="22.5" x14ac:dyDescent="0.3">
      <c r="A77" s="32"/>
      <c r="B77" s="39"/>
      <c r="C77" s="107"/>
      <c r="D77" s="36">
        <f>E4</f>
        <v>4</v>
      </c>
      <c r="E77" s="154"/>
      <c r="F77" s="154"/>
      <c r="G77" s="99">
        <f>D77*G76</f>
        <v>30.3</v>
      </c>
      <c r="H77" s="49" t="s">
        <v>60</v>
      </c>
      <c r="I77" s="5">
        <v>187.3</v>
      </c>
      <c r="J77" s="64">
        <f>G77*I77</f>
        <v>5675.1900000000005</v>
      </c>
    </row>
    <row r="78" spans="1:22" ht="24" customHeight="1" x14ac:dyDescent="0.3">
      <c r="A78" s="143">
        <v>2</v>
      </c>
      <c r="B78" s="131" t="s">
        <v>29</v>
      </c>
      <c r="C78" s="157"/>
      <c r="D78" s="158"/>
      <c r="E78" s="158"/>
      <c r="F78" s="158"/>
      <c r="G78" s="158"/>
      <c r="H78" s="158"/>
      <c r="I78" s="158"/>
      <c r="J78" s="151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</row>
    <row r="79" spans="1:22" ht="24" customHeight="1" x14ac:dyDescent="0.3">
      <c r="A79" s="142"/>
      <c r="B79" s="144"/>
      <c r="C79" s="145"/>
      <c r="D79" s="146"/>
      <c r="E79" s="146"/>
      <c r="F79" s="146"/>
      <c r="G79" s="146"/>
      <c r="H79" s="146"/>
      <c r="I79" s="146"/>
      <c r="J79" s="147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</row>
    <row r="80" spans="1:22" ht="24" customHeight="1" x14ac:dyDescent="0.3">
      <c r="A80" s="142"/>
      <c r="B80" s="144"/>
      <c r="C80" s="100">
        <v>2</v>
      </c>
      <c r="D80" s="36">
        <f>E4</f>
        <v>4</v>
      </c>
      <c r="E80" s="36">
        <f>E18</f>
        <v>1.5</v>
      </c>
      <c r="F80" s="101">
        <f>D5</f>
        <v>0.1</v>
      </c>
      <c r="G80" s="36">
        <f>C80*D80*E80*F80</f>
        <v>1.2000000000000002</v>
      </c>
      <c r="H80" s="36" t="s">
        <v>60</v>
      </c>
      <c r="I80" s="156"/>
      <c r="J80" s="156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</row>
    <row r="81" spans="1:22" ht="24" customHeight="1" x14ac:dyDescent="0.3">
      <c r="A81" s="142"/>
      <c r="B81" s="144"/>
      <c r="C81" s="100">
        <v>1</v>
      </c>
      <c r="D81" s="36">
        <f>E4</f>
        <v>4</v>
      </c>
      <c r="E81" s="36">
        <f>E4</f>
        <v>4</v>
      </c>
      <c r="F81" s="101">
        <f>D5</f>
        <v>0.1</v>
      </c>
      <c r="G81" s="36">
        <f>C81*D81*E81*F81</f>
        <v>1.6</v>
      </c>
      <c r="H81" s="36" t="s">
        <v>60</v>
      </c>
      <c r="I81" s="156"/>
      <c r="J81" s="156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</row>
    <row r="82" spans="1:22" ht="22.5" x14ac:dyDescent="0.3">
      <c r="A82" s="142"/>
      <c r="B82" s="144"/>
      <c r="C82" s="156"/>
      <c r="D82" s="156"/>
      <c r="E82" s="128" t="s">
        <v>11</v>
      </c>
      <c r="F82" s="141"/>
      <c r="G82" s="5">
        <f>G80+G81</f>
        <v>2.8000000000000003</v>
      </c>
      <c r="H82" s="36" t="s">
        <v>60</v>
      </c>
      <c r="I82" s="5">
        <v>5202.8999999999996</v>
      </c>
      <c r="J82" s="64">
        <f t="shared" ref="J82" si="0">G82*I82</f>
        <v>14568.12</v>
      </c>
    </row>
    <row r="83" spans="1:22" x14ac:dyDescent="0.3">
      <c r="A83" s="143">
        <v>3</v>
      </c>
      <c r="B83" s="131" t="s">
        <v>61</v>
      </c>
      <c r="C83" s="142"/>
      <c r="D83" s="159"/>
      <c r="E83" s="159"/>
      <c r="F83" s="159"/>
      <c r="G83" s="159"/>
      <c r="H83" s="159"/>
      <c r="I83" s="159"/>
      <c r="J83" s="160"/>
    </row>
    <row r="84" spans="1:22" x14ac:dyDescent="0.3">
      <c r="A84" s="142"/>
      <c r="B84" s="144"/>
      <c r="C84" s="142"/>
      <c r="D84" s="159"/>
      <c r="E84" s="159"/>
      <c r="F84" s="159"/>
      <c r="G84" s="159"/>
      <c r="H84" s="159"/>
      <c r="I84" s="159"/>
      <c r="J84" s="160"/>
    </row>
    <row r="85" spans="1:22" x14ac:dyDescent="0.3">
      <c r="A85" s="142"/>
      <c r="B85" s="144"/>
      <c r="C85" s="142"/>
      <c r="D85" s="159"/>
      <c r="E85" s="159"/>
      <c r="F85" s="159"/>
      <c r="G85" s="159"/>
      <c r="H85" s="159"/>
      <c r="I85" s="159"/>
      <c r="J85" s="160"/>
    </row>
    <row r="86" spans="1:22" x14ac:dyDescent="0.3">
      <c r="A86" s="142"/>
      <c r="B86" s="144"/>
      <c r="C86" s="142"/>
      <c r="D86" s="159"/>
      <c r="E86" s="159"/>
      <c r="F86" s="159"/>
      <c r="G86" s="159"/>
      <c r="H86" s="159"/>
      <c r="I86" s="159"/>
      <c r="J86" s="160"/>
    </row>
    <row r="87" spans="1:22" x14ac:dyDescent="0.3">
      <c r="A87" s="142"/>
      <c r="B87" s="144"/>
      <c r="C87" s="142"/>
      <c r="D87" s="159"/>
      <c r="E87" s="159"/>
      <c r="F87" s="159"/>
      <c r="G87" s="159"/>
      <c r="H87" s="159"/>
      <c r="I87" s="159"/>
      <c r="J87" s="160"/>
    </row>
    <row r="88" spans="1:22" ht="22.5" x14ac:dyDescent="0.3">
      <c r="A88" s="148"/>
      <c r="B88" s="155"/>
      <c r="C88" s="98">
        <v>2</v>
      </c>
      <c r="D88" s="36">
        <f>E4</f>
        <v>4</v>
      </c>
      <c r="E88" s="36">
        <f>(E11+E7)/2</f>
        <v>0.82499999999999996</v>
      </c>
      <c r="F88" s="77">
        <f>D7</f>
        <v>2.5</v>
      </c>
      <c r="G88" s="5">
        <f>(C88*D88*F88*E88)</f>
        <v>16.5</v>
      </c>
      <c r="H88" s="46" t="s">
        <v>60</v>
      </c>
      <c r="I88" s="69">
        <v>5733.6</v>
      </c>
      <c r="J88" s="70">
        <f t="shared" ref="J88:J141" si="1">G88*I88</f>
        <v>94604.400000000009</v>
      </c>
    </row>
    <row r="89" spans="1:22" x14ac:dyDescent="0.3">
      <c r="A89" s="147">
        <v>4</v>
      </c>
      <c r="B89" s="149" t="s">
        <v>15</v>
      </c>
      <c r="C89" s="133"/>
      <c r="D89" s="133"/>
      <c r="E89" s="133"/>
      <c r="F89" s="133"/>
      <c r="G89" s="133"/>
      <c r="H89" s="132"/>
      <c r="I89" s="132"/>
      <c r="J89" s="132"/>
    </row>
    <row r="90" spans="1:22" x14ac:dyDescent="0.3">
      <c r="A90" s="150"/>
      <c r="B90" s="149"/>
      <c r="C90" s="132"/>
      <c r="D90" s="132"/>
      <c r="E90" s="132"/>
      <c r="F90" s="132"/>
      <c r="G90" s="132"/>
      <c r="H90" s="132"/>
      <c r="I90" s="132"/>
      <c r="J90" s="132"/>
    </row>
    <row r="91" spans="1:22" x14ac:dyDescent="0.3">
      <c r="A91" s="150"/>
      <c r="B91" s="149"/>
      <c r="C91" s="139"/>
      <c r="D91" s="139"/>
      <c r="E91" s="139"/>
      <c r="F91" s="139"/>
      <c r="G91" s="139"/>
      <c r="H91" s="139"/>
      <c r="I91" s="132"/>
      <c r="J91" s="132"/>
    </row>
    <row r="92" spans="1:22" ht="22.5" x14ac:dyDescent="0.3">
      <c r="A92" s="150"/>
      <c r="B92" s="149"/>
      <c r="C92" s="98">
        <v>1</v>
      </c>
      <c r="D92" s="36">
        <f>C15</f>
        <v>4</v>
      </c>
      <c r="E92" s="36">
        <f>E15</f>
        <v>4</v>
      </c>
      <c r="F92" s="77">
        <f>D15</f>
        <v>0.1</v>
      </c>
      <c r="G92" s="36">
        <f>C92*D92*E92*F92</f>
        <v>1.6</v>
      </c>
      <c r="H92" s="36" t="s">
        <v>60</v>
      </c>
      <c r="I92" s="182"/>
      <c r="J92" s="117"/>
    </row>
    <row r="93" spans="1:22" ht="22.5" x14ac:dyDescent="0.3">
      <c r="A93" s="150"/>
      <c r="B93" s="149"/>
      <c r="C93" s="98">
        <v>2</v>
      </c>
      <c r="D93" s="36">
        <f>C16</f>
        <v>4</v>
      </c>
      <c r="E93" s="36">
        <f>E16</f>
        <v>2.65</v>
      </c>
      <c r="F93" s="77">
        <f>D21</f>
        <v>0.15</v>
      </c>
      <c r="G93" s="36">
        <f>C93*D93*E93*F93</f>
        <v>3.1799999999999997</v>
      </c>
      <c r="H93" s="36" t="s">
        <v>60</v>
      </c>
      <c r="I93" s="183"/>
      <c r="J93" s="118"/>
    </row>
    <row r="94" spans="1:22" ht="22.5" x14ac:dyDescent="0.3">
      <c r="A94" s="151"/>
      <c r="B94" s="149"/>
      <c r="C94" s="132"/>
      <c r="D94" s="132"/>
      <c r="E94" s="128" t="s">
        <v>11</v>
      </c>
      <c r="F94" s="141"/>
      <c r="G94" s="5">
        <f>G92+G93</f>
        <v>4.7799999999999994</v>
      </c>
      <c r="H94" s="36" t="s">
        <v>60</v>
      </c>
      <c r="I94" s="71">
        <v>6591.25</v>
      </c>
      <c r="J94" s="64">
        <f t="shared" si="1"/>
        <v>31506.174999999996</v>
      </c>
    </row>
    <row r="95" spans="1:22" x14ac:dyDescent="0.3">
      <c r="A95" s="142">
        <v>5</v>
      </c>
      <c r="B95" s="125" t="s">
        <v>54</v>
      </c>
      <c r="C95" s="142"/>
      <c r="D95" s="159"/>
      <c r="E95" s="159"/>
      <c r="F95" s="159"/>
      <c r="G95" s="159"/>
      <c r="H95" s="159"/>
      <c r="I95" s="184"/>
      <c r="J95" s="185"/>
    </row>
    <row r="96" spans="1:22" x14ac:dyDescent="0.3">
      <c r="A96" s="142"/>
      <c r="B96" s="126"/>
      <c r="C96" s="142"/>
      <c r="D96" s="159"/>
      <c r="E96" s="159"/>
      <c r="F96" s="159"/>
      <c r="G96" s="159"/>
      <c r="H96" s="159"/>
      <c r="I96" s="159"/>
      <c r="J96" s="160"/>
    </row>
    <row r="97" spans="1:11" x14ac:dyDescent="0.3">
      <c r="A97" s="142"/>
      <c r="B97" s="126"/>
      <c r="C97" s="142"/>
      <c r="D97" s="159"/>
      <c r="E97" s="159"/>
      <c r="F97" s="159"/>
      <c r="G97" s="159"/>
      <c r="H97" s="159"/>
      <c r="I97" s="159"/>
      <c r="J97" s="160"/>
    </row>
    <row r="98" spans="1:11" x14ac:dyDescent="0.3">
      <c r="A98" s="142"/>
      <c r="B98" s="126"/>
      <c r="C98" s="142"/>
      <c r="D98" s="159"/>
      <c r="E98" s="159"/>
      <c r="F98" s="159"/>
      <c r="G98" s="159"/>
      <c r="H98" s="159"/>
      <c r="I98" s="159"/>
      <c r="J98" s="160"/>
    </row>
    <row r="99" spans="1:11" x14ac:dyDescent="0.3">
      <c r="A99" s="142"/>
      <c r="B99" s="126"/>
      <c r="C99" s="142"/>
      <c r="D99" s="159"/>
      <c r="E99" s="159"/>
      <c r="F99" s="159"/>
      <c r="G99" s="159"/>
      <c r="H99" s="159"/>
      <c r="I99" s="159"/>
      <c r="J99" s="160"/>
      <c r="K99" s="50"/>
    </row>
    <row r="100" spans="1:11" x14ac:dyDescent="0.3">
      <c r="A100" s="142"/>
      <c r="B100" s="126"/>
      <c r="C100" s="142"/>
      <c r="D100" s="159"/>
      <c r="E100" s="159"/>
      <c r="F100" s="159"/>
      <c r="G100" s="159"/>
      <c r="H100" s="159"/>
      <c r="I100" s="159"/>
      <c r="J100" s="160"/>
    </row>
    <row r="101" spans="1:11" x14ac:dyDescent="0.3">
      <c r="A101" s="142"/>
      <c r="B101" s="126"/>
      <c r="C101" s="142"/>
      <c r="D101" s="159"/>
      <c r="E101" s="159"/>
      <c r="F101" s="159"/>
      <c r="G101" s="159"/>
      <c r="H101" s="159"/>
      <c r="I101" s="159"/>
      <c r="J101" s="160"/>
    </row>
    <row r="102" spans="1:11" ht="22.5" x14ac:dyDescent="0.3">
      <c r="A102" s="140"/>
      <c r="B102" s="47" t="s">
        <v>43</v>
      </c>
      <c r="C102" s="98">
        <v>2</v>
      </c>
      <c r="D102" s="36">
        <f>C11</f>
        <v>4</v>
      </c>
      <c r="E102" s="36">
        <f>E11</f>
        <v>0.45</v>
      </c>
      <c r="F102" s="77">
        <f>D11</f>
        <v>0.3</v>
      </c>
      <c r="G102" s="36">
        <f>C102*D102*E102*F102</f>
        <v>1.08</v>
      </c>
      <c r="H102" s="36" t="s">
        <v>60</v>
      </c>
      <c r="I102" s="181"/>
      <c r="J102" s="116"/>
    </row>
    <row r="103" spans="1:11" ht="22.5" x14ac:dyDescent="0.3">
      <c r="A103" s="140"/>
      <c r="B103" s="47" t="s">
        <v>28</v>
      </c>
      <c r="C103" s="98">
        <v>2</v>
      </c>
      <c r="D103" s="36">
        <f>C12</f>
        <v>6</v>
      </c>
      <c r="E103" s="36">
        <f>E12</f>
        <v>0.3</v>
      </c>
      <c r="F103" s="77">
        <f>D12</f>
        <v>0.35</v>
      </c>
      <c r="G103" s="36">
        <f t="shared" ref="G103:G105" si="2">C103*D103*E103*F103</f>
        <v>1.2599999999999998</v>
      </c>
      <c r="H103" s="36" t="s">
        <v>60</v>
      </c>
      <c r="I103" s="182"/>
      <c r="J103" s="117"/>
    </row>
    <row r="104" spans="1:11" ht="22.5" x14ac:dyDescent="0.3">
      <c r="A104" s="140"/>
      <c r="B104" s="47" t="s">
        <v>27</v>
      </c>
      <c r="C104" s="98">
        <v>1</v>
      </c>
      <c r="D104" s="36">
        <f>C13</f>
        <v>6</v>
      </c>
      <c r="E104" s="36">
        <f>E13</f>
        <v>4</v>
      </c>
      <c r="F104" s="77">
        <f>D13</f>
        <v>0.25</v>
      </c>
      <c r="G104" s="36">
        <f t="shared" si="2"/>
        <v>6</v>
      </c>
      <c r="H104" s="36" t="s">
        <v>60</v>
      </c>
      <c r="I104" s="182"/>
      <c r="J104" s="117"/>
    </row>
    <row r="105" spans="1:11" ht="22.5" x14ac:dyDescent="0.3">
      <c r="A105" s="140"/>
      <c r="B105" s="47" t="s">
        <v>41</v>
      </c>
      <c r="C105" s="98">
        <v>2</v>
      </c>
      <c r="D105" s="36">
        <f>C14</f>
        <v>6</v>
      </c>
      <c r="E105" s="36">
        <f>E14</f>
        <v>0.2</v>
      </c>
      <c r="F105" s="77">
        <f>D14</f>
        <v>0.2</v>
      </c>
      <c r="G105" s="36">
        <f t="shared" si="2"/>
        <v>0.48000000000000009</v>
      </c>
      <c r="H105" s="36" t="s">
        <v>60</v>
      </c>
      <c r="I105" s="183"/>
      <c r="J105" s="118"/>
    </row>
    <row r="106" spans="1:11" ht="22.5" x14ac:dyDescent="0.3">
      <c r="A106" s="133"/>
      <c r="B106" s="51"/>
      <c r="C106" s="132"/>
      <c r="D106" s="132"/>
      <c r="E106" s="128" t="s">
        <v>11</v>
      </c>
      <c r="F106" s="128"/>
      <c r="G106" s="5">
        <f>G102+G103+G104+G105</f>
        <v>8.82</v>
      </c>
      <c r="H106" s="36" t="s">
        <v>60</v>
      </c>
      <c r="I106" s="72">
        <v>9821.85</v>
      </c>
      <c r="J106" s="64">
        <f t="shared" si="1"/>
        <v>86628.717000000004</v>
      </c>
    </row>
    <row r="107" spans="1:11" ht="18.75" customHeight="1" x14ac:dyDescent="0.3">
      <c r="A107" s="139">
        <v>6</v>
      </c>
      <c r="B107" s="129" t="s">
        <v>55</v>
      </c>
      <c r="C107" s="142"/>
      <c r="D107" s="159"/>
      <c r="E107" s="159"/>
      <c r="F107" s="159"/>
      <c r="G107" s="159"/>
      <c r="H107" s="159"/>
      <c r="I107" s="159"/>
      <c r="J107" s="160"/>
    </row>
    <row r="108" spans="1:11" x14ac:dyDescent="0.3">
      <c r="A108" s="140"/>
      <c r="B108" s="126"/>
      <c r="C108" s="142"/>
      <c r="D108" s="159"/>
      <c r="E108" s="159"/>
      <c r="F108" s="159"/>
      <c r="G108" s="159"/>
      <c r="H108" s="159"/>
      <c r="I108" s="159"/>
      <c r="J108" s="160"/>
    </row>
    <row r="109" spans="1:11" x14ac:dyDescent="0.3">
      <c r="A109" s="140"/>
      <c r="B109" s="126"/>
      <c r="C109" s="142"/>
      <c r="D109" s="159"/>
      <c r="E109" s="159"/>
      <c r="F109" s="159"/>
      <c r="G109" s="159"/>
      <c r="H109" s="159"/>
      <c r="I109" s="159"/>
      <c r="J109" s="160"/>
    </row>
    <row r="110" spans="1:11" x14ac:dyDescent="0.3">
      <c r="A110" s="140"/>
      <c r="B110" s="126"/>
      <c r="C110" s="132"/>
      <c r="D110" s="132"/>
      <c r="E110" s="132"/>
      <c r="F110" s="132"/>
      <c r="G110" s="75">
        <f>G106*125</f>
        <v>1102.5</v>
      </c>
      <c r="H110" s="49" t="s">
        <v>51</v>
      </c>
      <c r="I110" s="73">
        <v>123.2</v>
      </c>
      <c r="J110" s="64">
        <f>G110*I110</f>
        <v>135828</v>
      </c>
    </row>
    <row r="111" spans="1:11" ht="20.25" x14ac:dyDescent="0.3">
      <c r="A111" s="139">
        <v>7</v>
      </c>
      <c r="B111" s="82" t="s">
        <v>16</v>
      </c>
      <c r="C111" s="52"/>
      <c r="I111" s="156"/>
      <c r="J111" s="156"/>
    </row>
    <row r="112" spans="1:11" ht="37.5" x14ac:dyDescent="0.3">
      <c r="A112" s="140"/>
      <c r="B112" s="80" t="s">
        <v>17</v>
      </c>
      <c r="C112" s="98">
        <v>2</v>
      </c>
      <c r="D112" s="36">
        <f>E4</f>
        <v>4</v>
      </c>
      <c r="E112" s="36">
        <f>E19</f>
        <v>2.5</v>
      </c>
      <c r="F112" s="108"/>
      <c r="G112" s="53">
        <f>C112*D112*E112</f>
        <v>20</v>
      </c>
      <c r="H112" s="53" t="s">
        <v>59</v>
      </c>
      <c r="I112" s="156"/>
      <c r="J112" s="156"/>
    </row>
    <row r="113" spans="1:10" ht="22.5" x14ac:dyDescent="0.3">
      <c r="A113" s="140"/>
      <c r="B113" s="47"/>
      <c r="C113" s="98">
        <v>2</v>
      </c>
      <c r="D113" s="36">
        <f>E4</f>
        <v>4</v>
      </c>
      <c r="E113" s="46">
        <f>D23</f>
        <v>2.61</v>
      </c>
      <c r="G113" s="40">
        <f>C113*D113*E113</f>
        <v>20.88</v>
      </c>
      <c r="H113" s="53" t="s">
        <v>59</v>
      </c>
      <c r="I113" s="156"/>
      <c r="J113" s="156"/>
    </row>
    <row r="114" spans="1:10" ht="22.5" x14ac:dyDescent="0.3">
      <c r="A114" s="140"/>
      <c r="B114" s="47"/>
      <c r="C114" s="133"/>
      <c r="D114" s="133"/>
      <c r="E114" s="127" t="s">
        <v>11</v>
      </c>
      <c r="F114" s="127"/>
      <c r="G114" s="71">
        <f>G112+G113</f>
        <v>40.879999999999995</v>
      </c>
      <c r="H114" s="49" t="s">
        <v>59</v>
      </c>
      <c r="I114" s="183"/>
      <c r="J114" s="118"/>
    </row>
    <row r="115" spans="1:10" ht="37.5" x14ac:dyDescent="0.3">
      <c r="A115" s="140"/>
      <c r="B115" s="41" t="s">
        <v>39</v>
      </c>
      <c r="C115" s="43"/>
      <c r="D115" s="54"/>
      <c r="E115" s="42"/>
      <c r="F115" s="102">
        <v>0.5</v>
      </c>
      <c r="G115" s="48">
        <f>G114*F115</f>
        <v>20.439999999999998</v>
      </c>
      <c r="H115" s="36" t="s">
        <v>59</v>
      </c>
      <c r="I115" s="5">
        <v>286.35000000000002</v>
      </c>
      <c r="J115" s="64">
        <f t="shared" si="1"/>
        <v>5852.9939999999997</v>
      </c>
    </row>
    <row r="116" spans="1:10" ht="42" customHeight="1" x14ac:dyDescent="0.3">
      <c r="A116" s="140"/>
      <c r="B116" s="41" t="s">
        <v>18</v>
      </c>
      <c r="C116" s="35"/>
      <c r="F116" s="102">
        <v>0.5</v>
      </c>
      <c r="G116" s="36">
        <f>G114*F116</f>
        <v>20.439999999999998</v>
      </c>
      <c r="H116" s="49" t="s">
        <v>59</v>
      </c>
      <c r="I116" s="5">
        <v>628.95000000000005</v>
      </c>
      <c r="J116" s="64">
        <f t="shared" si="1"/>
        <v>12855.737999999999</v>
      </c>
    </row>
    <row r="117" spans="1:10" ht="37.5" x14ac:dyDescent="0.3">
      <c r="A117" s="140"/>
      <c r="B117" s="80" t="s">
        <v>19</v>
      </c>
      <c r="D117" s="78">
        <f>C3</f>
        <v>6</v>
      </c>
      <c r="E117" s="36">
        <f>C11-(2*D11)</f>
        <v>3.4</v>
      </c>
      <c r="F117" s="109"/>
      <c r="G117" s="36">
        <f>D117*E117</f>
        <v>20.399999999999999</v>
      </c>
      <c r="H117" s="36" t="s">
        <v>59</v>
      </c>
      <c r="I117" s="5">
        <v>718.2</v>
      </c>
      <c r="J117" s="64">
        <f t="shared" si="1"/>
        <v>14651.28</v>
      </c>
    </row>
    <row r="118" spans="1:10" ht="37.5" x14ac:dyDescent="0.3">
      <c r="A118" s="140"/>
      <c r="B118" s="80" t="s">
        <v>20</v>
      </c>
      <c r="C118" s="98">
        <v>2</v>
      </c>
      <c r="D118" s="36">
        <f>E17</f>
        <v>5.0999999999999996</v>
      </c>
      <c r="F118" s="77">
        <f>(2*0.35)+0.3</f>
        <v>1</v>
      </c>
      <c r="G118" s="54">
        <f>C118*D118*F118</f>
        <v>10.199999999999999</v>
      </c>
      <c r="H118" s="36" t="s">
        <v>59</v>
      </c>
      <c r="I118" s="5">
        <v>577.54999999999995</v>
      </c>
      <c r="J118" s="64">
        <f t="shared" si="1"/>
        <v>5891.0099999999993</v>
      </c>
    </row>
    <row r="119" spans="1:10" ht="38.25" customHeight="1" x14ac:dyDescent="0.3">
      <c r="A119" s="140"/>
      <c r="B119" s="130" t="s">
        <v>21</v>
      </c>
      <c r="C119" s="98">
        <v>2</v>
      </c>
      <c r="D119" s="36">
        <f>E13</f>
        <v>4</v>
      </c>
      <c r="F119" s="77">
        <f>D13</f>
        <v>0.25</v>
      </c>
      <c r="G119" s="49">
        <f>C119*D119*F119</f>
        <v>2</v>
      </c>
      <c r="H119" s="36" t="s">
        <v>59</v>
      </c>
      <c r="I119" s="5"/>
      <c r="J119" s="64"/>
    </row>
    <row r="120" spans="1:10" ht="22.5" x14ac:dyDescent="0.3">
      <c r="A120" s="140"/>
      <c r="B120" s="130"/>
      <c r="C120" s="98">
        <v>2</v>
      </c>
      <c r="D120" s="36">
        <f>C13</f>
        <v>6</v>
      </c>
      <c r="E120" s="79"/>
      <c r="F120" s="78">
        <f>(D13+D14)</f>
        <v>0.45</v>
      </c>
      <c r="G120" s="36">
        <f>C120*D120*F120</f>
        <v>5.4</v>
      </c>
      <c r="H120" s="36" t="s">
        <v>59</v>
      </c>
      <c r="I120" s="55"/>
      <c r="J120" s="56"/>
    </row>
    <row r="121" spans="1:10" ht="22.5" x14ac:dyDescent="0.3">
      <c r="A121" s="140"/>
      <c r="B121" s="131"/>
      <c r="C121" s="57"/>
      <c r="D121" s="58"/>
      <c r="E121" s="128" t="s">
        <v>11</v>
      </c>
      <c r="F121" s="128"/>
      <c r="G121" s="71">
        <f>G119+G120</f>
        <v>7.4</v>
      </c>
      <c r="H121" s="49" t="s">
        <v>59</v>
      </c>
      <c r="I121" s="5">
        <v>1145.0999999999999</v>
      </c>
      <c r="J121" s="64">
        <f t="shared" si="1"/>
        <v>8473.74</v>
      </c>
    </row>
    <row r="122" spans="1:10" x14ac:dyDescent="0.3">
      <c r="A122" s="140"/>
      <c r="B122" s="47" t="s">
        <v>22</v>
      </c>
      <c r="C122" s="98">
        <v>2</v>
      </c>
      <c r="D122" s="36">
        <f>C13</f>
        <v>6</v>
      </c>
      <c r="E122" s="45"/>
      <c r="F122" s="110"/>
      <c r="G122" s="36">
        <f>C122*D122</f>
        <v>12</v>
      </c>
      <c r="H122" s="36" t="s">
        <v>45</v>
      </c>
      <c r="I122" s="5">
        <v>262.2</v>
      </c>
      <c r="J122" s="64">
        <f t="shared" si="1"/>
        <v>3146.3999999999996</v>
      </c>
    </row>
    <row r="123" spans="1:10" ht="20.25" x14ac:dyDescent="0.3">
      <c r="A123" s="122">
        <v>8</v>
      </c>
      <c r="B123" s="81" t="s">
        <v>23</v>
      </c>
      <c r="C123" s="61"/>
      <c r="I123" s="119"/>
      <c r="J123" s="116"/>
    </row>
    <row r="124" spans="1:10" ht="37.5" x14ac:dyDescent="0.3">
      <c r="A124" s="122"/>
      <c r="B124" s="76" t="s">
        <v>40</v>
      </c>
      <c r="C124" s="111"/>
      <c r="I124" s="120"/>
      <c r="J124" s="117"/>
    </row>
    <row r="125" spans="1:10" ht="22.5" x14ac:dyDescent="0.3">
      <c r="A125" s="122"/>
      <c r="B125" s="90" t="s">
        <v>28</v>
      </c>
      <c r="C125" s="112">
        <v>2</v>
      </c>
      <c r="D125" s="89"/>
      <c r="F125" s="77">
        <f>(C12*2*D12)+(E17*E12)</f>
        <v>5.7299999999999986</v>
      </c>
      <c r="G125" s="36">
        <f>C125*F125</f>
        <v>11.459999999999997</v>
      </c>
      <c r="H125" s="49" t="s">
        <v>59</v>
      </c>
      <c r="I125" s="120"/>
      <c r="J125" s="117"/>
    </row>
    <row r="126" spans="1:10" ht="22.5" x14ac:dyDescent="0.3">
      <c r="A126" s="122"/>
      <c r="B126" s="90" t="s">
        <v>34</v>
      </c>
      <c r="C126" s="100">
        <v>2</v>
      </c>
      <c r="D126" s="36">
        <f>C7</f>
        <v>4</v>
      </c>
      <c r="F126" s="77">
        <f>(D24+E12)</f>
        <v>1.71</v>
      </c>
      <c r="G126" s="54">
        <f>C126*D126*F126</f>
        <v>13.68</v>
      </c>
      <c r="H126" s="36" t="s">
        <v>59</v>
      </c>
      <c r="I126" s="120"/>
      <c r="J126" s="117"/>
    </row>
    <row r="127" spans="1:10" ht="22.5" x14ac:dyDescent="0.3">
      <c r="A127" s="122"/>
      <c r="B127" s="90" t="s">
        <v>27</v>
      </c>
      <c r="C127" s="100">
        <v>2</v>
      </c>
      <c r="D127" s="36">
        <f>C13</f>
        <v>6</v>
      </c>
      <c r="F127" s="77">
        <f>D13</f>
        <v>0.25</v>
      </c>
      <c r="G127" s="36">
        <f>C127*D127*F127</f>
        <v>3</v>
      </c>
      <c r="H127" s="36" t="s">
        <v>59</v>
      </c>
      <c r="I127" s="120"/>
      <c r="J127" s="117"/>
    </row>
    <row r="128" spans="1:10" ht="22.5" x14ac:dyDescent="0.3">
      <c r="A128" s="122"/>
      <c r="B128" s="90" t="s">
        <v>41</v>
      </c>
      <c r="C128" s="100">
        <v>2</v>
      </c>
      <c r="D128" s="36">
        <f>C14</f>
        <v>6</v>
      </c>
      <c r="F128" s="78">
        <f>D14+D14+D14</f>
        <v>0.60000000000000009</v>
      </c>
      <c r="G128" s="36">
        <f>C128*D128*F128</f>
        <v>7.2000000000000011</v>
      </c>
      <c r="H128" s="49" t="s">
        <v>59</v>
      </c>
      <c r="I128" s="121"/>
      <c r="J128" s="118"/>
    </row>
    <row r="129" spans="1:21" ht="22.5" x14ac:dyDescent="0.3">
      <c r="A129" s="122"/>
      <c r="B129" s="55"/>
      <c r="E129" s="128" t="s">
        <v>11</v>
      </c>
      <c r="F129" s="128"/>
      <c r="G129" s="63">
        <f>G125+G126+G128+G127</f>
        <v>35.339999999999996</v>
      </c>
      <c r="H129" s="36" t="s">
        <v>59</v>
      </c>
      <c r="I129" s="5">
        <v>283.8</v>
      </c>
      <c r="J129" s="64">
        <f>G129*I129</f>
        <v>10029.492</v>
      </c>
    </row>
    <row r="130" spans="1:21" ht="56.25" x14ac:dyDescent="0.3">
      <c r="A130" s="60">
        <v>9</v>
      </c>
      <c r="B130" s="80" t="s">
        <v>42</v>
      </c>
      <c r="C130" s="100">
        <v>2</v>
      </c>
      <c r="D130" s="36">
        <f>C16</f>
        <v>4</v>
      </c>
      <c r="E130" s="36">
        <f>E20</f>
        <v>2.65</v>
      </c>
      <c r="F130" s="77">
        <f>D22</f>
        <v>0.15</v>
      </c>
      <c r="G130" s="49">
        <f>C130*D130*E130*F130</f>
        <v>3.1799999999999997</v>
      </c>
      <c r="H130" s="36" t="s">
        <v>60</v>
      </c>
      <c r="I130" s="5">
        <v>693.95</v>
      </c>
      <c r="J130" s="64">
        <f>I130*G130</f>
        <v>2206.761</v>
      </c>
    </row>
    <row r="131" spans="1:21" ht="37.5" x14ac:dyDescent="0.3">
      <c r="A131" s="60">
        <v>10</v>
      </c>
      <c r="B131" s="76" t="s">
        <v>30</v>
      </c>
      <c r="F131" s="91">
        <v>0.85</v>
      </c>
      <c r="G131" s="65">
        <f>G130*F131</f>
        <v>2.7029999999999998</v>
      </c>
      <c r="H131" s="36" t="s">
        <v>60</v>
      </c>
      <c r="I131" s="5">
        <v>700</v>
      </c>
      <c r="J131" s="64">
        <f>G131*I131</f>
        <v>1892.1</v>
      </c>
    </row>
    <row r="132" spans="1:21" x14ac:dyDescent="0.3">
      <c r="A132" s="122">
        <v>11</v>
      </c>
      <c r="B132" s="55" t="s">
        <v>31</v>
      </c>
      <c r="J132" s="56"/>
    </row>
    <row r="133" spans="1:21" ht="22.5" x14ac:dyDescent="0.3">
      <c r="A133" s="122"/>
      <c r="B133" s="44" t="s">
        <v>46</v>
      </c>
      <c r="C133" s="120"/>
      <c r="D133" s="120"/>
      <c r="F133" s="8"/>
      <c r="G133" s="66">
        <f>G131</f>
        <v>2.7029999999999998</v>
      </c>
      <c r="H133" s="36" t="s">
        <v>60</v>
      </c>
      <c r="I133" s="5">
        <v>741.91</v>
      </c>
      <c r="J133" s="64">
        <f t="shared" ref="J133" si="3">G133*I133</f>
        <v>2005.3827299999998</v>
      </c>
    </row>
    <row r="134" spans="1:21" x14ac:dyDescent="0.3">
      <c r="A134" s="122"/>
      <c r="B134" s="44" t="s">
        <v>32</v>
      </c>
      <c r="C134" s="120"/>
      <c r="D134" s="120"/>
      <c r="E134" s="103" t="s">
        <v>2</v>
      </c>
      <c r="F134" s="104" t="s">
        <v>3</v>
      </c>
      <c r="G134" s="119"/>
      <c r="H134" s="119"/>
      <c r="I134" s="119"/>
      <c r="J134" s="116"/>
    </row>
    <row r="135" spans="1:21" x14ac:dyDescent="0.3">
      <c r="A135" s="122"/>
      <c r="B135" s="119"/>
      <c r="C135" s="120"/>
      <c r="D135" s="120"/>
      <c r="E135" s="36">
        <f>2.8*0.45</f>
        <v>1.26</v>
      </c>
      <c r="F135" s="105">
        <f>2.8*0.89</f>
        <v>2.492</v>
      </c>
      <c r="G135" s="120"/>
      <c r="H135" s="120"/>
      <c r="I135" s="120"/>
      <c r="J135" s="117"/>
    </row>
    <row r="136" spans="1:21" x14ac:dyDescent="0.3">
      <c r="A136" s="122"/>
      <c r="B136" s="120"/>
      <c r="C136" s="120"/>
      <c r="D136" s="120"/>
      <c r="E136" s="66">
        <f>16.5*0.47</f>
        <v>7.7549999999999999</v>
      </c>
      <c r="F136" s="77">
        <f>16.5*0.94</f>
        <v>15.51</v>
      </c>
      <c r="G136" s="120"/>
      <c r="H136" s="120"/>
      <c r="I136" s="120"/>
      <c r="J136" s="117"/>
    </row>
    <row r="137" spans="1:21" x14ac:dyDescent="0.3">
      <c r="A137" s="122"/>
      <c r="B137" s="120"/>
      <c r="C137" s="120"/>
      <c r="D137" s="120"/>
      <c r="E137" s="66">
        <f>4.72*0.45</f>
        <v>2.1240000000000001</v>
      </c>
      <c r="F137" s="105">
        <f>4.72*0.9</f>
        <v>4.2480000000000002</v>
      </c>
      <c r="G137" s="120"/>
      <c r="H137" s="120"/>
      <c r="I137" s="120"/>
      <c r="J137" s="117"/>
    </row>
    <row r="138" spans="1:21" x14ac:dyDescent="0.3">
      <c r="A138" s="122"/>
      <c r="B138" s="120"/>
      <c r="C138" s="120"/>
      <c r="D138" s="120"/>
      <c r="E138" s="66">
        <f>8.82*0.43</f>
        <v>3.7926000000000002</v>
      </c>
      <c r="F138" s="105">
        <f>8.82*0.85</f>
        <v>7.4969999999999999</v>
      </c>
      <c r="G138" s="120"/>
      <c r="H138" s="120"/>
      <c r="I138" s="120"/>
      <c r="J138" s="117"/>
      <c r="U138" s="8">
        <v>469291.39302200009</v>
      </c>
    </row>
    <row r="139" spans="1:21" x14ac:dyDescent="0.3">
      <c r="A139" s="122"/>
      <c r="B139" s="120"/>
      <c r="C139" s="120"/>
      <c r="D139" s="120"/>
      <c r="E139" s="66">
        <f>35.6*0.012</f>
        <v>0.42720000000000002</v>
      </c>
      <c r="F139" s="76"/>
      <c r="G139" s="120"/>
      <c r="H139" s="120"/>
      <c r="I139" s="120"/>
      <c r="J139" s="117"/>
    </row>
    <row r="140" spans="1:21" x14ac:dyDescent="0.3">
      <c r="A140" s="122"/>
      <c r="B140" s="120"/>
      <c r="C140" s="120"/>
      <c r="D140" s="120"/>
      <c r="E140" s="66">
        <f>E135+E137+E136+E138+E139</f>
        <v>15.358799999999999</v>
      </c>
      <c r="F140" s="105">
        <f>F135+F136+F138+F137</f>
        <v>29.747</v>
      </c>
      <c r="J140" s="62"/>
    </row>
    <row r="141" spans="1:21" ht="22.5" x14ac:dyDescent="0.3">
      <c r="A141" s="122"/>
      <c r="D141" s="120"/>
      <c r="E141" s="123" t="s">
        <v>11</v>
      </c>
      <c r="F141" s="124"/>
      <c r="G141" s="66">
        <f>E140+F140</f>
        <v>45.105800000000002</v>
      </c>
      <c r="H141" s="36" t="s">
        <v>60</v>
      </c>
      <c r="I141" s="5">
        <v>630.74</v>
      </c>
      <c r="J141" s="64">
        <f t="shared" si="1"/>
        <v>28450.032292000004</v>
      </c>
    </row>
    <row r="142" spans="1:21" ht="37.5" x14ac:dyDescent="0.3">
      <c r="A142" s="67">
        <v>12</v>
      </c>
      <c r="B142" s="76" t="s">
        <v>33</v>
      </c>
      <c r="C142" s="45"/>
      <c r="D142" s="45"/>
      <c r="E142" s="45"/>
      <c r="F142" s="4">
        <v>0.9</v>
      </c>
      <c r="G142" s="59">
        <f>G77*F142</f>
        <v>27.27</v>
      </c>
      <c r="H142" s="36" t="s">
        <v>60</v>
      </c>
      <c r="I142" s="68">
        <v>184.3</v>
      </c>
      <c r="J142" s="64">
        <f t="shared" ref="J142" si="4">G142*I142</f>
        <v>5025.8609999999999</v>
      </c>
    </row>
    <row r="143" spans="1:21" ht="20.25" x14ac:dyDescent="0.3">
      <c r="B143" s="179" t="s">
        <v>62</v>
      </c>
      <c r="C143" s="179"/>
      <c r="D143" s="179"/>
      <c r="E143" s="179"/>
      <c r="F143" s="179"/>
      <c r="G143" s="179"/>
      <c r="H143" s="179"/>
      <c r="I143" s="179"/>
      <c r="J143" s="84">
        <f>SUM(J77:J142)</f>
        <v>469291.39302200009</v>
      </c>
    </row>
  </sheetData>
  <mergeCells count="84">
    <mergeCell ref="C65:G65"/>
    <mergeCell ref="B143:I143"/>
    <mergeCell ref="I31:J31"/>
    <mergeCell ref="C51:G51"/>
    <mergeCell ref="D60:F60"/>
    <mergeCell ref="I102:J105"/>
    <mergeCell ref="C106:D106"/>
    <mergeCell ref="I111:J113"/>
    <mergeCell ref="I114:J114"/>
    <mergeCell ref="C107:J109"/>
    <mergeCell ref="I81:J81"/>
    <mergeCell ref="C95:J101"/>
    <mergeCell ref="I92:J93"/>
    <mergeCell ref="C72:J72"/>
    <mergeCell ref="D58:F59"/>
    <mergeCell ref="M57:Q57"/>
    <mergeCell ref="C55:G55"/>
    <mergeCell ref="I37:I38"/>
    <mergeCell ref="E4:F4"/>
    <mergeCell ref="I28:L28"/>
    <mergeCell ref="J61:N61"/>
    <mergeCell ref="C69:G69"/>
    <mergeCell ref="K56:M56"/>
    <mergeCell ref="E10:F10"/>
    <mergeCell ref="E16:F16"/>
    <mergeCell ref="E15:F15"/>
    <mergeCell ref="E11:F11"/>
    <mergeCell ref="E12:F12"/>
    <mergeCell ref="E13:F13"/>
    <mergeCell ref="E14:F14"/>
    <mergeCell ref="C33:F33"/>
    <mergeCell ref="C37:F37"/>
    <mergeCell ref="D39:F39"/>
    <mergeCell ref="C38:F38"/>
    <mergeCell ref="C34:G34"/>
    <mergeCell ref="I29:L29"/>
    <mergeCell ref="C94:D94"/>
    <mergeCell ref="I74:J74"/>
    <mergeCell ref="I75:J75"/>
    <mergeCell ref="B76:C76"/>
    <mergeCell ref="E77:F77"/>
    <mergeCell ref="B83:B88"/>
    <mergeCell ref="I80:J80"/>
    <mergeCell ref="C78:J78"/>
    <mergeCell ref="C89:J91"/>
    <mergeCell ref="C83:J87"/>
    <mergeCell ref="C82:D82"/>
    <mergeCell ref="I76:J76"/>
    <mergeCell ref="E2:F2"/>
    <mergeCell ref="A1:J1"/>
    <mergeCell ref="I73:J73"/>
    <mergeCell ref="A107:A110"/>
    <mergeCell ref="A111:A122"/>
    <mergeCell ref="E82:F82"/>
    <mergeCell ref="E94:F94"/>
    <mergeCell ref="A95:A106"/>
    <mergeCell ref="A78:A82"/>
    <mergeCell ref="E76:F76"/>
    <mergeCell ref="E106:F106"/>
    <mergeCell ref="B78:B82"/>
    <mergeCell ref="C79:J79"/>
    <mergeCell ref="A83:A88"/>
    <mergeCell ref="B89:B94"/>
    <mergeCell ref="A89:A94"/>
    <mergeCell ref="B95:B101"/>
    <mergeCell ref="E114:F114"/>
    <mergeCell ref="E129:F129"/>
    <mergeCell ref="E121:F121"/>
    <mergeCell ref="B107:B110"/>
    <mergeCell ref="B119:B121"/>
    <mergeCell ref="C110:F110"/>
    <mergeCell ref="C114:D114"/>
    <mergeCell ref="J123:J128"/>
    <mergeCell ref="I123:I128"/>
    <mergeCell ref="A132:A141"/>
    <mergeCell ref="J134:J139"/>
    <mergeCell ref="B135:B140"/>
    <mergeCell ref="D133:D141"/>
    <mergeCell ref="I134:I139"/>
    <mergeCell ref="H134:H139"/>
    <mergeCell ref="G134:G139"/>
    <mergeCell ref="C133:C140"/>
    <mergeCell ref="E141:F141"/>
    <mergeCell ref="A123:A129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38" fitToHeight="0" orientation="portrait" r:id="rId1"/>
  <ignoredErrors>
    <ignoredError sqref="J13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ceifcj</dc:creator>
  <cp:lastModifiedBy>user</cp:lastModifiedBy>
  <cp:lastPrinted>2023-06-01T06:41:56Z</cp:lastPrinted>
  <dcterms:created xsi:type="dcterms:W3CDTF">2023-05-27T09:02:07Z</dcterms:created>
  <dcterms:modified xsi:type="dcterms:W3CDTF">2023-06-27T09:56:39Z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2023-06-04T13:00:45Z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a55bc020-9c1c-4cc0-a5bf-924bcdba6b58</vt:lpwstr>
  </property>
  <property fmtid="{D5CDD505-2E9C-101B-9397-08002B2CF9AE}" pid="7" name="MSIP_Label_defa4170-0d19-0005-0004-bc88714345d2_ActionId">
    <vt:lpwstr>01e882f7-e164-41cb-a0aa-587ed0128e0f</vt:lpwstr>
  </property>
  <property fmtid="{D5CDD505-2E9C-101B-9397-08002B2CF9AE}" pid="8" name="MSIP_Label_defa4170-0d19-0005-0004-bc88714345d2_ContentBits">
    <vt:lpwstr>0</vt:lpwstr>
  </property>
</Properties>
</file>